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activeTab="0"/>
  </bookViews>
  <sheets>
    <sheet name="Guide Spacing" sheetId="1" r:id="rId1"/>
    <sheet name="Sheet1" sheetId="2" r:id="rId2"/>
  </sheets>
  <definedNames>
    <definedName name="_xlnm.Print_Area" localSheetId="0">'Guide Spacing'!$A$1:$U$49</definedName>
  </definedNames>
  <calcPr fullCalcOnLoad="1"/>
</workbook>
</file>

<file path=xl/sharedStrings.xml><?xml version="1.0" encoding="utf-8"?>
<sst xmlns="http://schemas.openxmlformats.org/spreadsheetml/2006/main" count="76" uniqueCount="45">
  <si>
    <t>b = distance from tip to guide being placed</t>
  </si>
  <si>
    <t>t = the distance from the tip to the first guide</t>
  </si>
  <si>
    <t>d = [2(b-n(t))]/[n(n-1)]</t>
  </si>
  <si>
    <t>Stripper</t>
  </si>
  <si>
    <t>Number of Guides</t>
  </si>
  <si>
    <t>Inches from tip to center of guide</t>
  </si>
  <si>
    <t>Guide Size Chart</t>
  </si>
  <si>
    <t>2/0</t>
  </si>
  <si>
    <t>1/0</t>
  </si>
  <si>
    <t>8mm</t>
  </si>
  <si>
    <t>9mm</t>
  </si>
  <si>
    <t>10mm</t>
  </si>
  <si>
    <t>Guide Spacing</t>
  </si>
  <si>
    <t>b = [n(t)] + [n(n-1)d/2]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</si>
  <si>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</si>
  <si>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</si>
  <si>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</si>
  <si>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</si>
  <si>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</si>
  <si>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</si>
  <si>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</si>
  <si>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</si>
  <si>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</si>
  <si>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</si>
  <si>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Tip to first guide</t>
  </si>
  <si>
    <t>Butt to stripper</t>
  </si>
  <si>
    <t>n = the number of the guide being placed</t>
  </si>
  <si>
    <t># of Pieces</t>
  </si>
  <si>
    <t>Ferrule 1</t>
  </si>
  <si>
    <t>Ferrule 2</t>
  </si>
  <si>
    <t>Average Inches per Guide</t>
  </si>
  <si>
    <t>REC Guide Spacing Table (from REC web site):</t>
  </si>
  <si>
    <t>Rod Length (inches)</t>
  </si>
  <si>
    <t>Rod Length (feet)</t>
  </si>
  <si>
    <t>Proportional Adjustment</t>
  </si>
  <si>
    <t>Average distance between guides</t>
  </si>
  <si>
    <t>Proportional Adjustment*</t>
  </si>
  <si>
    <t>Shaded values can be changed to model different spacing parameters</t>
  </si>
  <si>
    <t>(all values in inches unless otherwise noted)</t>
  </si>
  <si>
    <t>Rod Length</t>
  </si>
  <si>
    <t>2 Piece Spacing:</t>
  </si>
  <si>
    <t>3 Piece Spacing:</t>
  </si>
  <si>
    <t>* Proportional Adjustment - This adjustment moves all the guides proportionally as if you were changing the location of the stripper.</t>
  </si>
  <si>
    <t xml:space="preserve">   Start at zero and adjust until the guide nearest to the ferrule (tip ferrule on 3 piece) is where you want it.</t>
  </si>
  <si>
    <t>Guide spacing formula posted to rodmakers list by Art Port who got it from Dale Clemens who credits Jeffrey Baehre of Depew NY for developing it.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</si>
</sst>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0.0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0" fillId="0" borderId="0" xfId="15" applyNumberFormat="1" applyAlignment="1">
      <alignment/>
    </xf>
    <xf numFmtId="164" fontId="0" fillId="2" borderId="0" xfId="15" applyNumberFormat="1" applyFill="1" applyAlignment="1">
      <alignment/>
    </xf>
    <xf numFmtId="164" fontId="0" fillId="0" borderId="0" xfId="15" applyNumberFormat="1" applyFill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Alignment="1">
      <alignment/>
    </xf>
    <xf numFmtId="164" fontId="0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1" fontId="0" fillId="0" borderId="0" xfId="15" applyNumberFormat="1" applyAlignment="1">
      <alignment/>
    </xf>
    <xf numFmtId="1" fontId="0" fillId="0" borderId="0" xfId="15" applyNumberFormat="1" applyBorder="1" applyAlignment="1">
      <alignment horizontal="center"/>
    </xf>
    <xf numFmtId="165" fontId="0" fillId="0" borderId="0" xfId="15" applyNumberFormat="1" applyFill="1" applyAlignment="1">
      <alignment/>
    </xf>
    <xf numFmtId="1" fontId="0" fillId="0" borderId="0" xfId="15" applyNumberFormat="1" applyFont="1" applyBorder="1" applyAlignment="1">
      <alignment horizontal="center"/>
    </xf>
    <xf numFmtId="164" fontId="0" fillId="0" borderId="0" xfId="15" applyNumberFormat="1" applyFont="1" applyAlignment="1" quotePrefix="1">
      <alignment horizontal="center"/>
    </xf>
    <xf numFmtId="165" fontId="0" fillId="2" borderId="0" xfId="15" applyNumberFormat="1" applyFill="1" applyAlignment="1">
      <alignment/>
    </xf>
    <xf numFmtId="1" fontId="5" fillId="0" borderId="0" xfId="15" applyNumberFormat="1" applyFont="1" applyAlignment="1">
      <alignment/>
    </xf>
    <xf numFmtId="165" fontId="0" fillId="2" borderId="0" xfId="15" applyNumberFormat="1" applyFill="1" applyAlignment="1">
      <alignment/>
    </xf>
    <xf numFmtId="167" fontId="0" fillId="2" borderId="0" xfId="15" applyNumberFormat="1" applyFill="1" applyAlignment="1">
      <alignment/>
    </xf>
    <xf numFmtId="164" fontId="0" fillId="0" borderId="1" xfId="15" applyNumberFormat="1" applyFont="1" applyBorder="1" applyAlignment="1">
      <alignment/>
    </xf>
    <xf numFmtId="164" fontId="0" fillId="0" borderId="2" xfId="15" applyNumberFormat="1" applyFont="1" applyBorder="1" applyAlignment="1">
      <alignment/>
    </xf>
    <xf numFmtId="164" fontId="0" fillId="0" borderId="3" xfId="15" applyNumberFormat="1" applyFont="1" applyBorder="1" applyAlignment="1">
      <alignment/>
    </xf>
    <xf numFmtId="167" fontId="0" fillId="0" borderId="0" xfId="15" applyNumberFormat="1" applyFont="1" applyFill="1" applyAlignment="1">
      <alignment/>
    </xf>
    <xf numFmtId="167" fontId="0" fillId="0" borderId="0" xfId="0" applyNumberFormat="1" applyAlignment="1">
      <alignment/>
    </xf>
    <xf numFmtId="167" fontId="0" fillId="3" borderId="0" xfId="0" applyNumberFormat="1" applyFill="1" applyAlignment="1">
      <alignment/>
    </xf>
    <xf numFmtId="167" fontId="0" fillId="4" borderId="0" xfId="0" applyNumberFormat="1" applyFill="1" applyAlignment="1">
      <alignment/>
    </xf>
    <xf numFmtId="164" fontId="6" fillId="0" borderId="0" xfId="15" applyNumberFormat="1" applyFont="1" applyFill="1" applyAlignment="1">
      <alignment/>
    </xf>
    <xf numFmtId="164" fontId="0" fillId="0" borderId="4" xfId="15" applyNumberFormat="1" applyFont="1" applyBorder="1" applyAlignment="1">
      <alignment/>
    </xf>
    <xf numFmtId="165" fontId="0" fillId="0" borderId="0" xfId="15" applyNumberFormat="1" applyBorder="1" applyAlignment="1">
      <alignment/>
    </xf>
    <xf numFmtId="164" fontId="0" fillId="0" borderId="0" xfId="15" applyNumberFormat="1" applyBorder="1" applyAlignment="1">
      <alignment/>
    </xf>
    <xf numFmtId="165" fontId="0" fillId="0" borderId="0" xfId="15" applyNumberFormat="1" applyFill="1" applyBorder="1" applyAlignment="1">
      <alignment/>
    </xf>
    <xf numFmtId="165" fontId="0" fillId="0" borderId="4" xfId="15" applyNumberFormat="1" applyFont="1" applyBorder="1" applyAlignment="1">
      <alignment/>
    </xf>
    <xf numFmtId="165" fontId="0" fillId="0" borderId="5" xfId="15" applyNumberFormat="1" applyFont="1" applyBorder="1" applyAlignment="1">
      <alignment/>
    </xf>
    <xf numFmtId="165" fontId="0" fillId="0" borderId="6" xfId="15" applyNumberFormat="1" applyBorder="1" applyAlignment="1">
      <alignment/>
    </xf>
    <xf numFmtId="164" fontId="0" fillId="0" borderId="6" xfId="15" applyNumberFormat="1" applyBorder="1" applyAlignment="1">
      <alignment/>
    </xf>
    <xf numFmtId="165" fontId="0" fillId="0" borderId="6" xfId="15" applyNumberFormat="1" applyFill="1" applyBorder="1" applyAlignment="1">
      <alignment/>
    </xf>
    <xf numFmtId="164" fontId="0" fillId="0" borderId="0" xfId="15" applyNumberFormat="1" applyFill="1" applyBorder="1" applyAlignment="1">
      <alignment/>
    </xf>
    <xf numFmtId="167" fontId="0" fillId="0" borderId="0" xfId="0" applyNumberFormat="1" applyBorder="1" applyAlignment="1">
      <alignment/>
    </xf>
    <xf numFmtId="167" fontId="0" fillId="4" borderId="0" xfId="0" applyNumberFormat="1" applyFill="1" applyBorder="1" applyAlignment="1">
      <alignment/>
    </xf>
    <xf numFmtId="167" fontId="0" fillId="3" borderId="0" xfId="0" applyNumberFormat="1" applyFill="1" applyBorder="1" applyAlignment="1">
      <alignment/>
    </xf>
    <xf numFmtId="167" fontId="0" fillId="0" borderId="0" xfId="15" applyNumberFormat="1" applyFill="1" applyBorder="1" applyAlignment="1">
      <alignment/>
    </xf>
    <xf numFmtId="1" fontId="0" fillId="0" borderId="1" xfId="15" applyNumberFormat="1" applyFont="1" applyBorder="1" applyAlignment="1">
      <alignment horizontal="center" wrapText="1"/>
    </xf>
    <xf numFmtId="1" fontId="0" fillId="0" borderId="2" xfId="15" applyNumberFormat="1" applyFont="1" applyFill="1" applyBorder="1" applyAlignment="1" quotePrefix="1">
      <alignment horizontal="center"/>
    </xf>
    <xf numFmtId="1" fontId="0" fillId="0" borderId="3" xfId="15" applyNumberFormat="1" applyFont="1" applyFill="1" applyBorder="1" applyAlignment="1" quotePrefix="1">
      <alignment horizontal="center"/>
    </xf>
    <xf numFmtId="165" fontId="0" fillId="0" borderId="1" xfId="15" applyNumberFormat="1" applyFont="1" applyBorder="1" applyAlignment="1">
      <alignment horizontal="center" wrapText="1"/>
    </xf>
    <xf numFmtId="165" fontId="0" fillId="0" borderId="2" xfId="15" applyNumberFormat="1" applyFont="1" applyFill="1" applyBorder="1" applyAlignment="1" quotePrefix="1">
      <alignment horizontal="center"/>
    </xf>
    <xf numFmtId="165" fontId="0" fillId="0" borderId="3" xfId="15" applyNumberFormat="1" applyFont="1" applyFill="1" applyBorder="1" applyAlignment="1" quotePrefix="1">
      <alignment horizontal="center"/>
    </xf>
    <xf numFmtId="1" fontId="0" fillId="0" borderId="0" xfId="15" applyNumberFormat="1" applyFont="1" applyAlignment="1">
      <alignment horizontal="center" wrapText="1"/>
    </xf>
    <xf numFmtId="1" fontId="0" fillId="0" borderId="0" xfId="15" applyNumberFormat="1" applyFont="1" applyFill="1" applyAlignment="1">
      <alignment horizontal="center" wrapText="1"/>
    </xf>
    <xf numFmtId="164" fontId="0" fillId="0" borderId="0" xfId="15" applyNumberFormat="1" applyAlignment="1">
      <alignment horizontal="center"/>
    </xf>
    <xf numFmtId="167" fontId="0" fillId="0" borderId="0" xfId="15" applyNumberFormat="1" applyFill="1" applyBorder="1" applyAlignment="1">
      <alignment horizontal="center"/>
    </xf>
    <xf numFmtId="165" fontId="0" fillId="0" borderId="0" xfId="15" applyNumberFormat="1" applyFill="1" applyBorder="1" applyAlignment="1">
      <alignment horizontal="center"/>
    </xf>
    <xf numFmtId="165" fontId="0" fillId="0" borderId="0" xfId="15" applyNumberFormat="1" applyAlignment="1">
      <alignment horizontal="center"/>
    </xf>
    <xf numFmtId="164" fontId="0" fillId="0" borderId="0" xfId="15" applyNumberFormat="1" applyFill="1" applyAlignment="1">
      <alignment horizontal="center"/>
    </xf>
    <xf numFmtId="167" fontId="0" fillId="0" borderId="0" xfId="15" applyNumberFormat="1" applyFont="1" applyFill="1" applyAlignment="1">
      <alignment horizontal="center"/>
    </xf>
    <xf numFmtId="167" fontId="0" fillId="0" borderId="0" xfId="15" applyNumberFormat="1" applyFill="1" applyAlignment="1">
      <alignment horizontal="center"/>
    </xf>
    <xf numFmtId="165" fontId="0" fillId="0" borderId="0" xfId="15" applyNumberFormat="1" applyFill="1" applyAlignment="1">
      <alignment horizontal="center"/>
    </xf>
    <xf numFmtId="165" fontId="0" fillId="0" borderId="7" xfId="15" applyNumberFormat="1" applyFill="1" applyBorder="1" applyAlignment="1">
      <alignment horizontal="center"/>
    </xf>
    <xf numFmtId="165" fontId="0" fillId="0" borderId="8" xfId="15" applyNumberFormat="1" applyFill="1" applyBorder="1" applyAlignment="1">
      <alignment horizontal="center"/>
    </xf>
    <xf numFmtId="1" fontId="0" fillId="0" borderId="0" xfId="15" applyNumberFormat="1" applyFont="1" applyBorder="1" applyAlignment="1">
      <alignment horizontal="center" wrapText="1"/>
    </xf>
    <xf numFmtId="1" fontId="0" fillId="0" borderId="0" xfId="15" applyNumberFormat="1" applyFont="1" applyFill="1" applyBorder="1" applyAlignment="1" quotePrefix="1">
      <alignment horizontal="center"/>
    </xf>
    <xf numFmtId="1" fontId="6" fillId="0" borderId="0" xfId="15" applyNumberFormat="1" applyFont="1" applyAlignment="1">
      <alignment horizontal="left"/>
    </xf>
    <xf numFmtId="1" fontId="0" fillId="0" borderId="0" xfId="15" applyNumberFormat="1" applyFont="1" applyFill="1" applyBorder="1" applyAlignment="1">
      <alignment horizontal="center" wrapText="1"/>
    </xf>
    <xf numFmtId="165" fontId="0" fillId="0" borderId="1" xfId="15" applyNumberFormat="1" applyFont="1" applyBorder="1" applyAlignment="1">
      <alignment horizontal="left" wrapText="1"/>
    </xf>
    <xf numFmtId="165" fontId="0" fillId="0" borderId="2" xfId="15" applyNumberFormat="1" applyFont="1" applyBorder="1" applyAlignment="1">
      <alignment horizontal="left" wrapText="1"/>
    </xf>
    <xf numFmtId="165" fontId="0" fillId="0" borderId="3" xfId="15" applyNumberFormat="1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6"/>
  <sheetViews>
    <sheetView tabSelected="1" workbookViewId="0" topLeftCell="A1">
      <selection activeCell="A4" sqref="A4"/>
    </sheetView>
  </sheetViews>
  <sheetFormatPr defaultColWidth="9.140625" defaultRowHeight="12.75"/>
  <cols>
    <col min="1" max="1" width="6.28125" style="1" customWidth="1"/>
    <col min="2" max="2" width="7.57421875" style="4" customWidth="1"/>
    <col min="3" max="3" width="6.57421875" style="4" customWidth="1"/>
    <col min="4" max="4" width="6.8515625" style="1" customWidth="1"/>
    <col min="5" max="5" width="7.421875" style="1" customWidth="1"/>
    <col min="6" max="6" width="7.7109375" style="3" customWidth="1"/>
    <col min="7" max="7" width="7.7109375" style="1" customWidth="1"/>
    <col min="8" max="8" width="8.00390625" style="53" bestFit="1" customWidth="1"/>
    <col min="9" max="9" width="6.8515625" style="49" customWidth="1"/>
    <col min="10" max="10" width="7.140625" style="49" customWidth="1"/>
    <col min="11" max="11" width="7.57421875" style="1" customWidth="1"/>
    <col min="12" max="13" width="6.57421875" style="1" customWidth="1"/>
    <col min="14" max="16" width="6.57421875" style="11" customWidth="1"/>
    <col min="17" max="18" width="6.57421875" style="10" customWidth="1"/>
    <col min="19" max="21" width="6.57421875" style="1" customWidth="1"/>
    <col min="22" max="22" width="6.00390625" style="1" customWidth="1"/>
    <col min="23" max="34" width="5.57421875" style="1" customWidth="1"/>
    <col min="35" max="16384" width="9.140625" style="1" customWidth="1"/>
  </cols>
  <sheetData>
    <row r="1" spans="1:3" ht="15.75">
      <c r="A1" s="9" t="s">
        <v>12</v>
      </c>
      <c r="C1" s="9"/>
    </row>
    <row r="2" spans="1:3" ht="12.75">
      <c r="A2" s="8" t="s">
        <v>37</v>
      </c>
      <c r="C2" s="5"/>
    </row>
    <row r="3" ht="12.75">
      <c r="A3" s="5" t="s">
        <v>38</v>
      </c>
    </row>
    <row r="4" spans="2:21" ht="12.75">
      <c r="B4" s="5"/>
      <c r="C4" s="5"/>
      <c r="K4" s="19" t="s">
        <v>5</v>
      </c>
      <c r="L4" s="20"/>
      <c r="M4" s="20"/>
      <c r="N4" s="20"/>
      <c r="O4" s="20"/>
      <c r="P4" s="20"/>
      <c r="Q4" s="20"/>
      <c r="R4" s="20"/>
      <c r="S4" s="20"/>
      <c r="T4" s="20"/>
      <c r="U4" s="21"/>
    </row>
    <row r="5" spans="1:21" s="16" customFormat="1" ht="51">
      <c r="A5" s="47" t="s">
        <v>33</v>
      </c>
      <c r="B5" s="47" t="s">
        <v>39</v>
      </c>
      <c r="C5" s="47" t="s">
        <v>27</v>
      </c>
      <c r="D5" s="47" t="s">
        <v>24</v>
      </c>
      <c r="E5" s="47" t="s">
        <v>25</v>
      </c>
      <c r="F5" s="48" t="s">
        <v>36</v>
      </c>
      <c r="G5" s="47" t="s">
        <v>4</v>
      </c>
      <c r="H5" s="48" t="s">
        <v>35</v>
      </c>
      <c r="I5" s="47" t="s">
        <v>28</v>
      </c>
      <c r="J5" s="47" t="s">
        <v>29</v>
      </c>
      <c r="K5" s="41" t="s">
        <v>3</v>
      </c>
      <c r="L5" s="42">
        <v>1</v>
      </c>
      <c r="M5" s="42">
        <v>2</v>
      </c>
      <c r="N5" s="42">
        <v>3</v>
      </c>
      <c r="O5" s="42">
        <v>4</v>
      </c>
      <c r="P5" s="42">
        <v>5</v>
      </c>
      <c r="Q5" s="42">
        <v>6</v>
      </c>
      <c r="R5" s="42">
        <v>7</v>
      </c>
      <c r="S5" s="42">
        <v>8</v>
      </c>
      <c r="T5" s="42">
        <v>9</v>
      </c>
      <c r="U5" s="43">
        <v>10</v>
      </c>
    </row>
    <row r="6" spans="1:21" s="16" customFormat="1" ht="12.75">
      <c r="A6" s="61" t="s">
        <v>40</v>
      </c>
      <c r="B6" s="47"/>
      <c r="C6" s="47"/>
      <c r="D6" s="47"/>
      <c r="E6" s="47"/>
      <c r="F6" s="48"/>
      <c r="G6" s="47"/>
      <c r="H6" s="48"/>
      <c r="I6" s="47"/>
      <c r="J6" s="47"/>
      <c r="K6" s="59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ht="12.75">
      <c r="A7" s="1">
        <f aca="true" t="shared" si="0" ref="A7:A21">B7/12</f>
        <v>5</v>
      </c>
      <c r="B7" s="2">
        <v>60</v>
      </c>
      <c r="C7" s="17">
        <v>2</v>
      </c>
      <c r="D7" s="2">
        <v>3.5</v>
      </c>
      <c r="E7" s="2">
        <v>28.5</v>
      </c>
      <c r="F7" s="18">
        <v>0</v>
      </c>
      <c r="G7" s="15">
        <v>6</v>
      </c>
      <c r="H7" s="54">
        <f aca="true" t="shared" si="1" ref="H7:H21">B7/G7</f>
        <v>10</v>
      </c>
      <c r="I7" s="50">
        <f aca="true" t="shared" si="2" ref="I7:I21">B7-(B7/C7)</f>
        <v>30</v>
      </c>
      <c r="J7" s="50">
        <f aca="true" t="shared" si="3" ref="J7:J21">IF(I7-(B7/C7)&gt;0,I7-(B7/C7),0)</f>
        <v>0</v>
      </c>
      <c r="K7" s="36">
        <f aca="true" t="shared" si="4" ref="K7:K21">B7-E7</f>
        <v>31.5</v>
      </c>
      <c r="L7" s="3">
        <f>IF('Guide Spacing'!L$5&gt;=$G7,0,(($G7-1)*$D7)+((($G7-1)*(($G7-1)-1)*(2*(($K7-$F7)-($G7*$D7))/($G7*($G7-1))))/2))</f>
        <v>24.5</v>
      </c>
      <c r="M7" s="3">
        <f>IF('Guide Spacing'!M$5&gt;=$G7,0,(($G7-2)*$D7)+((($G7-2)*(($G7-2)-1)*(2*(($K7-$F7)-($G7*$D7))/($G7*($G7-1))))/2))</f>
        <v>18.2</v>
      </c>
      <c r="N7" s="3">
        <f>IF('Guide Spacing'!N$5&gt;=$G7,0,(($G7-3)*$D7)+((($G7-3)*(($G7-3)-1)*(2*(($K7-$F7)-($G7*$D7))/($G7*($G7-1))))/2))</f>
        <v>12.6</v>
      </c>
      <c r="O7" s="3">
        <f>IF('Guide Spacing'!O$5&gt;=$G7,0,(($G7-4)*$D7)+((($G7-4)*(($G7-4)-1)*(2*(($K7-$F7)-($G7*$D7))/($G7*($G7-1))))/2))</f>
        <v>7.7</v>
      </c>
      <c r="P7" s="3">
        <f>IF('Guide Spacing'!P$5&gt;=$G7,0,(($G7-5)*$D7)+((($G7-5)*(($G7-5)-1)*(2*(($K7-$F7)-($G7*$D7))/($G7*($G7-1))))/2))</f>
        <v>3.5</v>
      </c>
      <c r="Q7" s="3">
        <f>IF('Guide Spacing'!Q$5&gt;=$G7,0,(($G7-6)*$D7)+((($G7-6)*(($G7-6)-1)*(2*(($K7-$F7)-($G7*$D7))/($G7*($G7-1))))/2))</f>
        <v>0</v>
      </c>
      <c r="R7" s="3">
        <f>IF('Guide Spacing'!R$5&gt;=$G7,0,(($G7-7)*$D7)+((($G7-7)*(($G7-7)-1)*(2*(($K7-$F7)-($G7*$D7))/($G7*($G7-1))))/2))</f>
        <v>0</v>
      </c>
      <c r="S7" s="3">
        <f>IF('Guide Spacing'!S$5&gt;=$G7,0,(($G7-8)*$D7)+((($G7-8)*(($G7-8)-1)*(2*(($K7-$F7)-($G7*$D7))/($G7*($G7-1))))/2))</f>
        <v>0</v>
      </c>
      <c r="T7" s="3">
        <f>IF('Guide Spacing'!T$5&gt;=$G7,0,(($G7-9)*$D7)+((($G7-9)*(($G7-9)-1)*(2*(($K7-$F7)-($G7*$D7))/($G7*($G7-1))))/2))</f>
        <v>0</v>
      </c>
      <c r="U7" s="3">
        <f>IF('Guide Spacing'!U$5&gt;=$G7,0,(($G7-10)*$D7)+((($G7-10)*(($G7-10)-1)*(2*(($K7-$F7)-($G7*$D7))/($G7*($G7-1))))/2))</f>
        <v>0</v>
      </c>
    </row>
    <row r="8" spans="1:21" ht="12.75">
      <c r="A8" s="1">
        <f t="shared" si="0"/>
        <v>6</v>
      </c>
      <c r="B8" s="2">
        <v>72</v>
      </c>
      <c r="C8" s="17">
        <v>2</v>
      </c>
      <c r="D8" s="2">
        <v>4</v>
      </c>
      <c r="E8" s="2">
        <v>28.6</v>
      </c>
      <c r="F8" s="18">
        <v>-3.5</v>
      </c>
      <c r="G8" s="15">
        <v>7</v>
      </c>
      <c r="H8" s="54">
        <f t="shared" si="1"/>
        <v>10.285714285714286</v>
      </c>
      <c r="I8" s="50">
        <f t="shared" si="2"/>
        <v>36</v>
      </c>
      <c r="J8" s="50">
        <f t="shared" si="3"/>
        <v>0</v>
      </c>
      <c r="K8" s="36">
        <f t="shared" si="4"/>
        <v>43.4</v>
      </c>
      <c r="L8" s="3">
        <f>IF('Guide Spacing'!L$5&gt;=$G8,0,(($G8-1)*$D8)+((($G8-1)*(($G8-1)-1)*(2*(($K8-$F8)-($G8*$D8))/($G8*($G8-1))))/2))</f>
        <v>37.5</v>
      </c>
      <c r="M8" s="3">
        <f>IF('Guide Spacing'!M$5&gt;=$G8,0,(($G8-2)*$D8)+((($G8-2)*(($G8-2)-1)*(2*(($K8-$F8)-($G8*$D8))/($G8*($G8-1))))/2))</f>
        <v>29</v>
      </c>
      <c r="N8" s="3">
        <f>IF('Guide Spacing'!N$5&gt;=$G8,0,(($G8-3)*$D8)+((($G8-3)*(($G8-3)-1)*(2*(($K8-$F8)-($G8*$D8))/($G8*($G8-1))))/2))</f>
        <v>21.4</v>
      </c>
      <c r="O8" s="3">
        <f>IF('Guide Spacing'!O$5&gt;=$G8,0,(($G8-4)*$D8)+((($G8-4)*(($G8-4)-1)*(2*(($K8-$F8)-($G8*$D8))/($G8*($G8-1))))/2))</f>
        <v>14.7</v>
      </c>
      <c r="P8" s="3">
        <f>IF('Guide Spacing'!P$5&gt;=$G8,0,(($G8-5)*$D8)+((($G8-5)*(($G8-5)-1)*(2*(($K8-$F8)-($G8*$D8))/($G8*($G8-1))))/2))</f>
        <v>8.9</v>
      </c>
      <c r="Q8" s="3">
        <f>IF('Guide Spacing'!Q$5&gt;=$G8,0,(($G8-6)*$D8)+((($G8-6)*(($G8-6)-1)*(2*(($K8-$F8)-($G8*$D8))/($G8*($G8-1))))/2))</f>
        <v>4</v>
      </c>
      <c r="R8" s="3">
        <f>IF('Guide Spacing'!R$5&gt;=$G8,0,(($G8-7)*$D8)+((($G8-7)*(($G8-7)-1)*(2*(($K8-$F8)-($G8*$D8))/($G8*($G8-1))))/2))</f>
        <v>0</v>
      </c>
      <c r="S8" s="3">
        <f>IF('Guide Spacing'!S$5&gt;=$G8,0,(($G8-8)*$D8)+((($G8-8)*(($G8-8)-1)*(2*(($K8-$F8)-($G8*$D8))/($G8*($G8-1))))/2))</f>
        <v>0</v>
      </c>
      <c r="T8" s="3">
        <f>IF('Guide Spacing'!T$5&gt;=$G8,0,(($G8-9)*$D8)+((($G8-9)*(($G8-9)-1)*(2*(($K8-$F8)-($G8*$D8))/($G8*($G8-1))))/2))</f>
        <v>0</v>
      </c>
      <c r="U8" s="3">
        <f>IF('Guide Spacing'!U$5&gt;=$G8,0,(($G8-10)*$D8)+((($G8-10)*(($G8-10)-1)*(2*(($K8-$F8)-($G8*$D8))/($G8*($G8-1))))/2))</f>
        <v>0</v>
      </c>
    </row>
    <row r="9" spans="1:21" ht="12.75">
      <c r="A9" s="1">
        <f t="shared" si="0"/>
        <v>6.25</v>
      </c>
      <c r="B9" s="2">
        <v>75</v>
      </c>
      <c r="C9" s="17">
        <v>2</v>
      </c>
      <c r="D9" s="2">
        <v>4</v>
      </c>
      <c r="E9" s="2">
        <v>28.5</v>
      </c>
      <c r="F9" s="18">
        <v>-2.5</v>
      </c>
      <c r="G9" s="15">
        <v>7</v>
      </c>
      <c r="H9" s="54">
        <f t="shared" si="1"/>
        <v>10.714285714285714</v>
      </c>
      <c r="I9" s="50">
        <f t="shared" si="2"/>
        <v>37.5</v>
      </c>
      <c r="J9" s="50">
        <f t="shared" si="3"/>
        <v>0</v>
      </c>
      <c r="K9" s="36">
        <f t="shared" si="4"/>
        <v>46.5</v>
      </c>
      <c r="L9" s="3">
        <f>IF('Guide Spacing'!L$5&gt;=$G9,0,(($G9-1)*$D9)+((($G9-1)*(($G9-1)-1)*(2*(($K9-$F9)-($G9*$D9))/($G9*($G9-1))))/2))</f>
        <v>39</v>
      </c>
      <c r="M9" s="3">
        <f>IF('Guide Spacing'!M$5&gt;=$G9,0,(($G9-2)*$D9)+((($G9-2)*(($G9-2)-1)*(2*(($K9-$F9)-($G9*$D9))/($G9*($G9-1))))/2))</f>
        <v>30</v>
      </c>
      <c r="N9" s="3">
        <f>IF('Guide Spacing'!N$5&gt;=$G9,0,(($G9-3)*$D9)+((($G9-3)*(($G9-3)-1)*(2*(($K9-$F9)-($G9*$D9))/($G9*($G9-1))))/2))</f>
        <v>22</v>
      </c>
      <c r="O9" s="3">
        <f>IF('Guide Spacing'!O$5&gt;=$G9,0,(($G9-4)*$D9)+((($G9-4)*(($G9-4)-1)*(2*(($K9-$F9)-($G9*$D9))/($G9*($G9-1))))/2))</f>
        <v>15</v>
      </c>
      <c r="P9" s="3">
        <f>IF('Guide Spacing'!P$5&gt;=$G9,0,(($G9-5)*$D9)+((($G9-5)*(($G9-5)-1)*(2*(($K9-$F9)-($G9*$D9))/($G9*($G9-1))))/2))</f>
        <v>9</v>
      </c>
      <c r="Q9" s="3">
        <f>IF('Guide Spacing'!Q$5&gt;=$G9,0,(($G9-6)*$D9)+((($G9-6)*(($G9-6)-1)*(2*(($K9-$F9)-($G9*$D9))/($G9*($G9-1))))/2))</f>
        <v>4</v>
      </c>
      <c r="R9" s="3">
        <f>IF('Guide Spacing'!R$5&gt;=$G9,0,(($G9-7)*$D9)+((($G9-7)*(($G9-7)-1)*(2*(($K9-$F9)-($G9*$D9))/($G9*($G9-1))))/2))</f>
        <v>0</v>
      </c>
      <c r="S9" s="3">
        <f>IF('Guide Spacing'!S$5&gt;=$G9,0,(($G9-8)*$D9)+((($G9-8)*(($G9-8)-1)*(2*(($K9-$F9)-($G9*$D9))/($G9*($G9-1))))/2))</f>
        <v>0</v>
      </c>
      <c r="T9" s="3">
        <f>IF('Guide Spacing'!T$5&gt;=$G9,0,(($G9-9)*$D9)+((($G9-9)*(($G9-9)-1)*(2*(($K9-$F9)-($G9*$D9))/($G9*($G9-1))))/2))</f>
        <v>0</v>
      </c>
      <c r="U9" s="3">
        <f>IF('Guide Spacing'!U$5&gt;=$G9,0,(($G9-10)*$D9)+((($G9-10)*(($G9-10)-1)*(2*(($K9-$F9)-($G9*$D9))/($G9*($G9-1))))/2))</f>
        <v>0</v>
      </c>
    </row>
    <row r="10" spans="1:21" ht="12.75">
      <c r="A10" s="1">
        <f t="shared" si="0"/>
        <v>6.5</v>
      </c>
      <c r="B10" s="2">
        <v>78</v>
      </c>
      <c r="C10" s="17">
        <v>2</v>
      </c>
      <c r="D10" s="2">
        <v>4</v>
      </c>
      <c r="E10" s="2">
        <v>29</v>
      </c>
      <c r="F10" s="18">
        <v>-2.1</v>
      </c>
      <c r="G10" s="15">
        <v>7</v>
      </c>
      <c r="H10" s="54">
        <f t="shared" si="1"/>
        <v>11.142857142857142</v>
      </c>
      <c r="I10" s="50">
        <f t="shared" si="2"/>
        <v>39</v>
      </c>
      <c r="J10" s="50">
        <f t="shared" si="3"/>
        <v>0</v>
      </c>
      <c r="K10" s="36">
        <f t="shared" si="4"/>
        <v>49</v>
      </c>
      <c r="L10" s="3">
        <f>IF('Guide Spacing'!L$5&gt;=$G10,0,(($G10-1)*$D10)+((($G10-1)*(($G10-1)-1)*(2*(($K10-$F10)-($G10*$D10))/($G10*($G10-1))))/2))</f>
        <v>40.5</v>
      </c>
      <c r="M10" s="3">
        <f>IF('Guide Spacing'!M$5&gt;=$G10,0,(($G10-2)*$D10)+((($G10-2)*(($G10-2)-1)*(2*(($K10-$F10)-($G10*$D10))/($G10*($G10-1))))/2))</f>
        <v>31</v>
      </c>
      <c r="N10" s="3">
        <f>IF('Guide Spacing'!N$5&gt;=$G10,0,(($G10-3)*$D10)+((($G10-3)*(($G10-3)-1)*(2*(($K10-$F10)-($G10*$D10))/($G10*($G10-1))))/2))</f>
        <v>22.6</v>
      </c>
      <c r="O10" s="3">
        <f>IF('Guide Spacing'!O$5&gt;=$G10,0,(($G10-4)*$D10)+((($G10-4)*(($G10-4)-1)*(2*(($K10-$F10)-($G10*$D10))/($G10*($G10-1))))/2))</f>
        <v>15.3</v>
      </c>
      <c r="P10" s="3">
        <f>IF('Guide Spacing'!P$5&gt;=$G10,0,(($G10-5)*$D10)+((($G10-5)*(($G10-5)-1)*(2*(($K10-$F10)-($G10*$D10))/($G10*($G10-1))))/2))</f>
        <v>9.1</v>
      </c>
      <c r="Q10" s="3">
        <f>IF('Guide Spacing'!Q$5&gt;=$G10,0,(($G10-6)*$D10)+((($G10-6)*(($G10-6)-1)*(2*(($K10-$F10)-($G10*$D10))/($G10*($G10-1))))/2))</f>
        <v>4</v>
      </c>
      <c r="R10" s="3">
        <f>IF('Guide Spacing'!R$5&gt;=$G10,0,(($G10-7)*$D10)+((($G10-7)*(($G10-7)-1)*(2*(($K10-$F10)-($G10*$D10))/($G10*($G10-1))))/2))</f>
        <v>0</v>
      </c>
      <c r="S10" s="3">
        <f>IF('Guide Spacing'!S$5&gt;=$G10,0,(($G10-8)*$D10)+((($G10-8)*(($G10-8)-1)*(2*(($K10-$F10)-($G10*$D10))/($G10*($G10-1))))/2))</f>
        <v>0</v>
      </c>
      <c r="T10" s="3">
        <f>IF('Guide Spacing'!T$5&gt;=$G10,0,(($G10-9)*$D10)+((($G10-9)*(($G10-9)-1)*(2*(($K10-$F10)-($G10*$D10))/($G10*($G10-1))))/2))</f>
        <v>0</v>
      </c>
      <c r="U10" s="3">
        <f>IF('Guide Spacing'!U$5&gt;=$G10,0,(($G10-10)*$D10)+((($G10-10)*(($G10-10)-1)*(2*(($K10-$F10)-($G10*$D10))/($G10*($G10-1))))/2))</f>
        <v>0</v>
      </c>
    </row>
    <row r="11" spans="1:21" ht="12.75">
      <c r="A11" s="1">
        <f t="shared" si="0"/>
        <v>6.75</v>
      </c>
      <c r="B11" s="2">
        <v>81</v>
      </c>
      <c r="C11" s="17">
        <v>2</v>
      </c>
      <c r="D11" s="2">
        <v>4</v>
      </c>
      <c r="E11" s="2">
        <v>29</v>
      </c>
      <c r="F11" s="18">
        <v>-1.2</v>
      </c>
      <c r="G11" s="15">
        <v>7</v>
      </c>
      <c r="H11" s="54">
        <f t="shared" si="1"/>
        <v>11.571428571428571</v>
      </c>
      <c r="I11" s="50">
        <f t="shared" si="2"/>
        <v>40.5</v>
      </c>
      <c r="J11" s="50">
        <f t="shared" si="3"/>
        <v>0</v>
      </c>
      <c r="K11" s="36">
        <f t="shared" si="4"/>
        <v>52</v>
      </c>
      <c r="L11" s="3">
        <f>IF('Guide Spacing'!L$5&gt;=$G11,0,(($G11-1)*$D11)+((($G11-1)*(($G11-1)-1)*(2*(($K11-$F11)-($G11*$D11))/($G11*($G11-1))))/2))</f>
        <v>42</v>
      </c>
      <c r="M11" s="3">
        <f>IF('Guide Spacing'!M$5&gt;=$G11,0,(($G11-2)*$D11)+((($G11-2)*(($G11-2)-1)*(2*(($K11-$F11)-($G11*$D11))/($G11*($G11-1))))/2))</f>
        <v>32</v>
      </c>
      <c r="N11" s="3">
        <f>IF('Guide Spacing'!N$5&gt;=$G11,0,(($G11-3)*$D11)+((($G11-3)*(($G11-3)-1)*(2*(($K11-$F11)-($G11*$D11))/($G11*($G11-1))))/2))</f>
        <v>23.200000000000003</v>
      </c>
      <c r="O11" s="3">
        <f>IF('Guide Spacing'!O$5&gt;=$G11,0,(($G11-4)*$D11)+((($G11-4)*(($G11-4)-1)*(2*(($K11-$F11)-($G11*$D11))/($G11*($G11-1))))/2))</f>
        <v>15.600000000000001</v>
      </c>
      <c r="P11" s="3">
        <f>IF('Guide Spacing'!P$5&gt;=$G11,0,(($G11-5)*$D11)+((($G11-5)*(($G11-5)-1)*(2*(($K11-$F11)-($G11*$D11))/($G11*($G11-1))))/2))</f>
        <v>9.2</v>
      </c>
      <c r="Q11" s="3">
        <f>IF('Guide Spacing'!Q$5&gt;=$G11,0,(($G11-6)*$D11)+((($G11-6)*(($G11-6)-1)*(2*(($K11-$F11)-($G11*$D11))/($G11*($G11-1))))/2))</f>
        <v>4</v>
      </c>
      <c r="R11" s="3">
        <f>IF('Guide Spacing'!R$5&gt;=$G11,0,(($G11-7)*$D11)+((($G11-7)*(($G11-7)-1)*(2*(($K11-$F11)-($G11*$D11))/($G11*($G11-1))))/2))</f>
        <v>0</v>
      </c>
      <c r="S11" s="3">
        <f>IF('Guide Spacing'!S$5&gt;=$G11,0,(($G11-8)*$D11)+((($G11-8)*(($G11-8)-1)*(2*(($K11-$F11)-($G11*$D11))/($G11*($G11-1))))/2))</f>
        <v>0</v>
      </c>
      <c r="T11" s="3">
        <f>IF('Guide Spacing'!T$5&gt;=$G11,0,(($G11-9)*$D11)+((($G11-9)*(($G11-9)-1)*(2*(($K11-$F11)-($G11*$D11))/($G11*($G11-1))))/2))</f>
        <v>0</v>
      </c>
      <c r="U11" s="3">
        <f>IF('Guide Spacing'!U$5&gt;=$G11,0,(($G11-10)*$D11)+((($G11-10)*(($G11-10)-1)*(2*(($K11-$F11)-($G11*$D11))/($G11*($G11-1))))/2))</f>
        <v>0</v>
      </c>
    </row>
    <row r="12" spans="1:21" ht="12.75">
      <c r="A12" s="1">
        <f t="shared" si="0"/>
        <v>7</v>
      </c>
      <c r="B12" s="2">
        <v>84</v>
      </c>
      <c r="C12" s="17">
        <v>2</v>
      </c>
      <c r="D12" s="2">
        <v>4</v>
      </c>
      <c r="E12" s="2">
        <v>30</v>
      </c>
      <c r="F12" s="18">
        <v>1.3</v>
      </c>
      <c r="G12" s="15">
        <v>8</v>
      </c>
      <c r="H12" s="54">
        <f t="shared" si="1"/>
        <v>10.5</v>
      </c>
      <c r="I12" s="50">
        <f t="shared" si="2"/>
        <v>42</v>
      </c>
      <c r="J12" s="50">
        <f t="shared" si="3"/>
        <v>0</v>
      </c>
      <c r="K12" s="36">
        <f t="shared" si="4"/>
        <v>54</v>
      </c>
      <c r="L12" s="3">
        <f>IF('Guide Spacing'!L$5&gt;=$G12,0,(($G12-1)*$D12)+((($G12-1)*(($G12-1)-1)*(2*(($K12-$F12)-($G12*$D12))/($G12*($G12-1))))/2))</f>
        <v>43.525000000000006</v>
      </c>
      <c r="M12" s="3">
        <f>IF('Guide Spacing'!M$5&gt;=$G12,0,(($G12-2)*$D12)+((($G12-2)*(($G12-2)-1)*(2*(($K12-$F12)-($G12*$D12))/($G12*($G12-1))))/2))</f>
        <v>35.089285714285715</v>
      </c>
      <c r="N12" s="3">
        <f>IF('Guide Spacing'!N$5&gt;=$G12,0,(($G12-3)*$D12)+((($G12-3)*(($G12-3)-1)*(2*(($K12-$F12)-($G12*$D12))/($G12*($G12-1))))/2))</f>
        <v>27.392857142857146</v>
      </c>
      <c r="O12" s="3">
        <f>IF('Guide Spacing'!O$5&gt;=$G12,0,(($G12-4)*$D12)+((($G12-4)*(($G12-4)-1)*(2*(($K12-$F12)-($G12*$D12))/($G12*($G12-1))))/2))</f>
        <v>20.435714285714287</v>
      </c>
      <c r="P12" s="3">
        <f>IF('Guide Spacing'!P$5&gt;=$G12,0,(($G12-5)*$D12)+((($G12-5)*(($G12-5)-1)*(2*(($K12-$F12)-($G12*$D12))/($G12*($G12-1))))/2))</f>
        <v>14.217857142857143</v>
      </c>
      <c r="Q12" s="3">
        <f>IF('Guide Spacing'!Q$5&gt;=$G12,0,(($G12-6)*$D12)+((($G12-6)*(($G12-6)-1)*(2*(($K12-$F12)-($G12*$D12))/($G12*($G12-1))))/2))</f>
        <v>8.739285714285714</v>
      </c>
      <c r="R12" s="3">
        <f>IF('Guide Spacing'!R$5&gt;=$G12,0,(($G12-7)*$D12)+((($G12-7)*(($G12-7)-1)*(2*(($K12-$F12)-($G12*$D12))/($G12*($G12-1))))/2))</f>
        <v>4</v>
      </c>
      <c r="S12" s="3">
        <f>IF('Guide Spacing'!S$5&gt;=$G12,0,(($G12-8)*$D12)+((($G12-8)*(($G12-8)-1)*(2*(($K12-$F12)-($G12*$D12))/($G12*($G12-1))))/2))</f>
        <v>0</v>
      </c>
      <c r="T12" s="3">
        <f>IF('Guide Spacing'!T$5&gt;=$G12,0,(($G12-9)*$D12)+((($G12-9)*(($G12-9)-1)*(2*(($K12-$F12)-($G12*$D12))/($G12*($G12-1))))/2))</f>
        <v>0</v>
      </c>
      <c r="U12" s="3">
        <f>IF('Guide Spacing'!U$5&gt;=$G12,0,(($G12-10)*$D12)+((($G12-10)*(($G12-10)-1)*(2*(($K12-$F12)-($G12*$D12))/($G12*($G12-1))))/2))</f>
        <v>0</v>
      </c>
    </row>
    <row r="13" spans="1:21" ht="12.75">
      <c r="A13" s="1">
        <f t="shared" si="0"/>
        <v>7.083333333333333</v>
      </c>
      <c r="B13" s="2">
        <v>85</v>
      </c>
      <c r="C13" s="17">
        <v>2</v>
      </c>
      <c r="D13" s="2">
        <v>4</v>
      </c>
      <c r="E13" s="2">
        <v>30</v>
      </c>
      <c r="F13" s="18">
        <v>1.7</v>
      </c>
      <c r="G13" s="15">
        <v>8</v>
      </c>
      <c r="H13" s="54">
        <f t="shared" si="1"/>
        <v>10.625</v>
      </c>
      <c r="I13" s="50">
        <f t="shared" si="2"/>
        <v>42.5</v>
      </c>
      <c r="J13" s="50">
        <f t="shared" si="3"/>
        <v>0</v>
      </c>
      <c r="K13" s="36">
        <f t="shared" si="4"/>
        <v>55</v>
      </c>
      <c r="L13" s="3">
        <f>IF('Guide Spacing'!L$5&gt;=$G13,0,(($G13-1)*$D13)+((($G13-1)*(($G13-1)-1)*(2*(($K13-$F13)-($G13*$D13))/($G13*($G13-1))))/2))</f>
        <v>43.974999999999994</v>
      </c>
      <c r="M13" s="3">
        <f>IF('Guide Spacing'!M$5&gt;=$G13,0,(($G13-2)*$D13)+((($G13-2)*(($G13-2)-1)*(2*(($K13-$F13)-($G13*$D13))/($G13*($G13-1))))/2))</f>
        <v>35.410714285714285</v>
      </c>
      <c r="N13" s="3">
        <f>IF('Guide Spacing'!N$5&gt;=$G13,0,(($G13-3)*$D13)+((($G13-3)*(($G13-3)-1)*(2*(($K13-$F13)-($G13*$D13))/($G13*($G13-1))))/2))</f>
        <v>27.607142857142854</v>
      </c>
      <c r="O13" s="3">
        <f>IF('Guide Spacing'!O$5&gt;=$G13,0,(($G13-4)*$D13)+((($G13-4)*(($G13-4)-1)*(2*(($K13-$F13)-($G13*$D13))/($G13*($G13-1))))/2))</f>
        <v>20.564285714285713</v>
      </c>
      <c r="P13" s="3">
        <f>IF('Guide Spacing'!P$5&gt;=$G13,0,(($G13-5)*$D13)+((($G13-5)*(($G13-5)-1)*(2*(($K13-$F13)-($G13*$D13))/($G13*($G13-1))))/2))</f>
        <v>14.282142857142857</v>
      </c>
      <c r="Q13" s="3">
        <f>IF('Guide Spacing'!Q$5&gt;=$G13,0,(($G13-6)*$D13)+((($G13-6)*(($G13-6)-1)*(2*(($K13-$F13)-($G13*$D13))/($G13*($G13-1))))/2))</f>
        <v>8.760714285714286</v>
      </c>
      <c r="R13" s="3">
        <f>IF('Guide Spacing'!R$5&gt;=$G13,0,(($G13-7)*$D13)+((($G13-7)*(($G13-7)-1)*(2*(($K13-$F13)-($G13*$D13))/($G13*($G13-1))))/2))</f>
        <v>4</v>
      </c>
      <c r="S13" s="3">
        <f>IF('Guide Spacing'!S$5&gt;=$G13,0,(($G13-8)*$D13)+((($G13-8)*(($G13-8)-1)*(2*(($K13-$F13)-($G13*$D13))/($G13*($G13-1))))/2))</f>
        <v>0</v>
      </c>
      <c r="T13" s="3">
        <f>IF('Guide Spacing'!T$5&gt;=$G13,0,(($G13-9)*$D13)+((($G13-9)*(($G13-9)-1)*(2*(($K13-$F13)-($G13*$D13))/($G13*($G13-1))))/2))</f>
        <v>0</v>
      </c>
      <c r="U13" s="3">
        <f>IF('Guide Spacing'!U$5&gt;=$G13,0,(($G13-10)*$D13)+((($G13-10)*(($G13-10)-1)*(2*(($K13-$F13)-($G13*$D13))/($G13*($G13-1))))/2))</f>
        <v>0</v>
      </c>
    </row>
    <row r="14" spans="1:21" ht="12.75">
      <c r="A14" s="1">
        <f t="shared" si="0"/>
        <v>7.166666666666667</v>
      </c>
      <c r="B14" s="2">
        <v>86</v>
      </c>
      <c r="C14" s="17">
        <v>2</v>
      </c>
      <c r="D14" s="2">
        <v>4</v>
      </c>
      <c r="E14" s="2">
        <v>30</v>
      </c>
      <c r="F14" s="18">
        <v>2</v>
      </c>
      <c r="G14" s="15">
        <v>8</v>
      </c>
      <c r="H14" s="54">
        <f t="shared" si="1"/>
        <v>10.75</v>
      </c>
      <c r="I14" s="50">
        <f t="shared" si="2"/>
        <v>43</v>
      </c>
      <c r="J14" s="50">
        <f t="shared" si="3"/>
        <v>0</v>
      </c>
      <c r="K14" s="36">
        <f t="shared" si="4"/>
        <v>56</v>
      </c>
      <c r="L14" s="3">
        <f>IF('Guide Spacing'!L$5&gt;=$G14,0,(($G14-1)*$D14)+((($G14-1)*(($G14-1)-1)*(2*(($K14-$F14)-($G14*$D14))/($G14*($G14-1))))/2))</f>
        <v>44.5</v>
      </c>
      <c r="M14" s="3">
        <f>IF('Guide Spacing'!M$5&gt;=$G14,0,(($G14-2)*$D14)+((($G14-2)*(($G14-2)-1)*(2*(($K14-$F14)-($G14*$D14))/($G14*($G14-1))))/2))</f>
        <v>35.785714285714285</v>
      </c>
      <c r="N14" s="3">
        <f>IF('Guide Spacing'!N$5&gt;=$G14,0,(($G14-3)*$D14)+((($G14-3)*(($G14-3)-1)*(2*(($K14-$F14)-($G14*$D14))/($G14*($G14-1))))/2))</f>
        <v>27.857142857142858</v>
      </c>
      <c r="O14" s="3">
        <f>IF('Guide Spacing'!O$5&gt;=$G14,0,(($G14-4)*$D14)+((($G14-4)*(($G14-4)-1)*(2*(($K14-$F14)-($G14*$D14))/($G14*($G14-1))))/2))</f>
        <v>20.714285714285715</v>
      </c>
      <c r="P14" s="3">
        <f>IF('Guide Spacing'!P$5&gt;=$G14,0,(($G14-5)*$D14)+((($G14-5)*(($G14-5)-1)*(2*(($K14-$F14)-($G14*$D14))/($G14*($G14-1))))/2))</f>
        <v>14.357142857142858</v>
      </c>
      <c r="Q14" s="3">
        <f>IF('Guide Spacing'!Q$5&gt;=$G14,0,(($G14-6)*$D14)+((($G14-6)*(($G14-6)-1)*(2*(($K14-$F14)-($G14*$D14))/($G14*($G14-1))))/2))</f>
        <v>8.785714285714286</v>
      </c>
      <c r="R14" s="3">
        <f>IF('Guide Spacing'!R$5&gt;=$G14,0,(($G14-7)*$D14)+((($G14-7)*(($G14-7)-1)*(2*(($K14-$F14)-($G14*$D14))/($G14*($G14-1))))/2))</f>
        <v>4</v>
      </c>
      <c r="S14" s="3">
        <f>IF('Guide Spacing'!S$5&gt;=$G14,0,(($G14-8)*$D14)+((($G14-8)*(($G14-8)-1)*(2*(($K14-$F14)-($G14*$D14))/($G14*($G14-1))))/2))</f>
        <v>0</v>
      </c>
      <c r="T14" s="3">
        <f>IF('Guide Spacing'!T$5&gt;=$G14,0,(($G14-9)*$D14)+((($G14-9)*(($G14-9)-1)*(2*(($K14-$F14)-($G14*$D14))/($G14*($G14-1))))/2))</f>
        <v>0</v>
      </c>
      <c r="U14" s="3">
        <f>IF('Guide Spacing'!U$5&gt;=$G14,0,(($G14-10)*$D14)+((($G14-10)*(($G14-10)-1)*(2*(($K14-$F14)-($G14*$D14))/($G14*($G14-1))))/2))</f>
        <v>0</v>
      </c>
    </row>
    <row r="15" spans="1:21" ht="12.75">
      <c r="A15" s="1">
        <f t="shared" si="0"/>
        <v>7.25</v>
      </c>
      <c r="B15" s="2">
        <v>87</v>
      </c>
      <c r="C15" s="17">
        <v>2</v>
      </c>
      <c r="D15" s="2">
        <v>4</v>
      </c>
      <c r="E15" s="2">
        <v>30</v>
      </c>
      <c r="F15" s="18">
        <v>2.4</v>
      </c>
      <c r="G15" s="15">
        <v>8</v>
      </c>
      <c r="H15" s="54">
        <f t="shared" si="1"/>
        <v>10.875</v>
      </c>
      <c r="I15" s="50">
        <f t="shared" si="2"/>
        <v>43.5</v>
      </c>
      <c r="J15" s="50">
        <f t="shared" si="3"/>
        <v>0</v>
      </c>
      <c r="K15" s="36">
        <f t="shared" si="4"/>
        <v>57</v>
      </c>
      <c r="L15" s="3">
        <f>IF('Guide Spacing'!L$5&gt;=$G15,0,(($G15-1)*$D15)+((($G15-1)*(($G15-1)-1)*(2*(($K15-$F15)-($G15*$D15))/($G15*($G15-1))))/2))</f>
        <v>44.95</v>
      </c>
      <c r="M15" s="3">
        <f>IF('Guide Spacing'!M$5&gt;=$G15,0,(($G15-2)*$D15)+((($G15-2)*(($G15-2)-1)*(2*(($K15-$F15)-($G15*$D15))/($G15*($G15-1))))/2))</f>
        <v>36.10714285714286</v>
      </c>
      <c r="N15" s="3">
        <f>IF('Guide Spacing'!N$5&gt;=$G15,0,(($G15-3)*$D15)+((($G15-3)*(($G15-3)-1)*(2*(($K15-$F15)-($G15*$D15))/($G15*($G15-1))))/2))</f>
        <v>28.07142857142857</v>
      </c>
      <c r="O15" s="3">
        <f>IF('Guide Spacing'!O$5&gt;=$G15,0,(($G15-4)*$D15)+((($G15-4)*(($G15-4)-1)*(2*(($K15-$F15)-($G15*$D15))/($G15*($G15-1))))/2))</f>
        <v>20.84285714285714</v>
      </c>
      <c r="P15" s="3">
        <f>IF('Guide Spacing'!P$5&gt;=$G15,0,(($G15-5)*$D15)+((($G15-5)*(($G15-5)-1)*(2*(($K15-$F15)-($G15*$D15))/($G15*($G15-1))))/2))</f>
        <v>14.42142857142857</v>
      </c>
      <c r="Q15" s="3">
        <f>IF('Guide Spacing'!Q$5&gt;=$G15,0,(($G15-6)*$D15)+((($G15-6)*(($G15-6)-1)*(2*(($K15-$F15)-($G15*$D15))/($G15*($G15-1))))/2))</f>
        <v>8.807142857142857</v>
      </c>
      <c r="R15" s="3">
        <f>IF('Guide Spacing'!R$5&gt;=$G15,0,(($G15-7)*$D15)+((($G15-7)*(($G15-7)-1)*(2*(($K15-$F15)-($G15*$D15))/($G15*($G15-1))))/2))</f>
        <v>4</v>
      </c>
      <c r="S15" s="3">
        <f>IF('Guide Spacing'!S$5&gt;=$G15,0,(($G15-8)*$D15)+((($G15-8)*(($G15-8)-1)*(2*(($K15-$F15)-($G15*$D15))/($G15*($G15-1))))/2))</f>
        <v>0</v>
      </c>
      <c r="T15" s="3">
        <f>IF('Guide Spacing'!T$5&gt;=$G15,0,(($G15-9)*$D15)+((($G15-9)*(($G15-9)-1)*(2*(($K15-$F15)-($G15*$D15))/($G15*($G15-1))))/2))</f>
        <v>0</v>
      </c>
      <c r="U15" s="3">
        <f>IF('Guide Spacing'!U$5&gt;=$G15,0,(($G15-10)*$D15)+((($G15-10)*(($G15-10)-1)*(2*(($K15-$F15)-($G15*$D15))/($G15*($G15-1))))/2))</f>
        <v>0</v>
      </c>
    </row>
    <row r="16" spans="1:21" ht="12.75">
      <c r="A16" s="1">
        <f t="shared" si="0"/>
        <v>7.5</v>
      </c>
      <c r="B16" s="2">
        <v>90</v>
      </c>
      <c r="C16" s="17">
        <v>2</v>
      </c>
      <c r="D16" s="2">
        <v>4</v>
      </c>
      <c r="E16" s="2">
        <v>30</v>
      </c>
      <c r="F16" s="18">
        <v>3.3</v>
      </c>
      <c r="G16" s="15">
        <v>8</v>
      </c>
      <c r="H16" s="54">
        <f t="shared" si="1"/>
        <v>11.25</v>
      </c>
      <c r="I16" s="50">
        <f t="shared" si="2"/>
        <v>45</v>
      </c>
      <c r="J16" s="50">
        <f t="shared" si="3"/>
        <v>0</v>
      </c>
      <c r="K16" s="36">
        <f t="shared" si="4"/>
        <v>60</v>
      </c>
      <c r="L16" s="3">
        <f>IF('Guide Spacing'!L$5&gt;=$G16,0,(($G16-1)*$D16)+((($G16-1)*(($G16-1)-1)*(2*(($K16-$F16)-($G16*$D16))/($G16*($G16-1))))/2))</f>
        <v>46.525000000000006</v>
      </c>
      <c r="M16" s="3">
        <f>IF('Guide Spacing'!M$5&gt;=$G16,0,(($G16-2)*$D16)+((($G16-2)*(($G16-2)-1)*(2*(($K16-$F16)-($G16*$D16))/($G16*($G16-1))))/2))</f>
        <v>37.23214285714286</v>
      </c>
      <c r="N16" s="3">
        <f>IF('Guide Spacing'!N$5&gt;=$G16,0,(($G16-3)*$D16)+((($G16-3)*(($G16-3)-1)*(2*(($K16-$F16)-($G16*$D16))/($G16*($G16-1))))/2))</f>
        <v>28.821428571428573</v>
      </c>
      <c r="O16" s="3">
        <f>IF('Guide Spacing'!O$5&gt;=$G16,0,(($G16-4)*$D16)+((($G16-4)*(($G16-4)-1)*(2*(($K16-$F16)-($G16*$D16))/($G16*($G16-1))))/2))</f>
        <v>21.292857142857144</v>
      </c>
      <c r="P16" s="3">
        <f>IF('Guide Spacing'!P$5&gt;=$G16,0,(($G16-5)*$D16)+((($G16-5)*(($G16-5)-1)*(2*(($K16-$F16)-($G16*$D16))/($G16*($G16-1))))/2))</f>
        <v>14.646428571428572</v>
      </c>
      <c r="Q16" s="3">
        <f>IF('Guide Spacing'!Q$5&gt;=$G16,0,(($G16-6)*$D16)+((($G16-6)*(($G16-6)-1)*(2*(($K16-$F16)-($G16*$D16))/($G16*($G16-1))))/2))</f>
        <v>8.882142857142858</v>
      </c>
      <c r="R16" s="3">
        <f>IF('Guide Spacing'!R$5&gt;=$G16,0,(($G16-7)*$D16)+((($G16-7)*(($G16-7)-1)*(2*(($K16-$F16)-($G16*$D16))/($G16*($G16-1))))/2))</f>
        <v>4</v>
      </c>
      <c r="S16" s="3">
        <f>IF('Guide Spacing'!S$5&gt;=$G16,0,(($G16-8)*$D16)+((($G16-8)*(($G16-8)-1)*(2*(($K16-$F16)-($G16*$D16))/($G16*($G16-1))))/2))</f>
        <v>0</v>
      </c>
      <c r="T16" s="3">
        <f>IF('Guide Spacing'!T$5&gt;=$G16,0,(($G16-9)*$D16)+((($G16-9)*(($G16-9)-1)*(2*(($K16-$F16)-($G16*$D16))/($G16*($G16-1))))/2))</f>
        <v>0</v>
      </c>
      <c r="U16" s="3">
        <f>IF('Guide Spacing'!U$5&gt;=$G16,0,(($G16-10)*$D16)+((($G16-10)*(($G16-10)-1)*(2*(($K16-$F16)-($G16*$D16))/($G16*($G16-1))))/2))</f>
        <v>0</v>
      </c>
    </row>
    <row r="17" spans="1:21" ht="12.75">
      <c r="A17" s="1">
        <f t="shared" si="0"/>
        <v>7.75</v>
      </c>
      <c r="B17" s="2">
        <v>93</v>
      </c>
      <c r="C17" s="17">
        <v>2</v>
      </c>
      <c r="D17" s="2">
        <v>4.5</v>
      </c>
      <c r="E17" s="2">
        <v>30</v>
      </c>
      <c r="F17" s="18">
        <v>-1.3</v>
      </c>
      <c r="G17" s="15">
        <v>10</v>
      </c>
      <c r="H17" s="54">
        <f t="shared" si="1"/>
        <v>9.3</v>
      </c>
      <c r="I17" s="50">
        <f t="shared" si="2"/>
        <v>46.5</v>
      </c>
      <c r="J17" s="50">
        <f t="shared" si="3"/>
        <v>0</v>
      </c>
      <c r="K17" s="36">
        <f t="shared" si="4"/>
        <v>63</v>
      </c>
      <c r="L17" s="3">
        <f>IF('Guide Spacing'!L$5&gt;=$G17,0,(($G17-1)*$D17)+((($G17-1)*(($G17-1)-1)*(2*(($K17-$F17)-($G17*$D17))/($G17*($G17-1))))/2))</f>
        <v>55.94</v>
      </c>
      <c r="M17" s="3">
        <f>IF('Guide Spacing'!M$5&gt;=$G17,0,(($G17-2)*$D17)+((($G17-2)*(($G17-2)-1)*(2*(($K17-$F17)-($G17*$D17))/($G17*($G17-1))))/2))</f>
        <v>48.00888888888889</v>
      </c>
      <c r="N17" s="3">
        <f>IF('Guide Spacing'!N$5&gt;=$G17,0,(($G17-3)*$D17)+((($G17-3)*(($G17-3)-1)*(2*(($K17-$F17)-($G17*$D17))/($G17*($G17-1))))/2))</f>
        <v>40.50666666666667</v>
      </c>
      <c r="O17" s="3">
        <f>IF('Guide Spacing'!O$5&gt;=$G17,0,(($G17-4)*$D17)+((($G17-4)*(($G17-4)-1)*(2*(($K17-$F17)-($G17*$D17))/($G17*($G17-1))))/2))</f>
        <v>33.43333333333333</v>
      </c>
      <c r="P17" s="3">
        <f>IF('Guide Spacing'!P$5&gt;=$G17,0,(($G17-5)*$D17)+((($G17-5)*(($G17-5)-1)*(2*(($K17-$F17)-($G17*$D17))/($G17*($G17-1))))/2))</f>
        <v>26.788888888888888</v>
      </c>
      <c r="Q17" s="3">
        <f>IF('Guide Spacing'!Q$5&gt;=$G17,0,(($G17-6)*$D17)+((($G17-6)*(($G17-6)-1)*(2*(($K17-$F17)-($G17*$D17))/($G17*($G17-1))))/2))</f>
        <v>20.573333333333334</v>
      </c>
      <c r="R17" s="3">
        <f>IF('Guide Spacing'!R$5&gt;=$G17,0,(($G17-7)*$D17)+((($G17-7)*(($G17-7)-1)*(2*(($K17-$F17)-($G17*$D17))/($G17*($G17-1))))/2))</f>
        <v>14.786666666666667</v>
      </c>
      <c r="S17" s="3">
        <f>IF('Guide Spacing'!S$5&gt;=$G17,0,(($G17-8)*$D17)+((($G17-8)*(($G17-8)-1)*(2*(($K17-$F17)-($G17*$D17))/($G17*($G17-1))))/2))</f>
        <v>9.428888888888888</v>
      </c>
      <c r="T17" s="3">
        <f>IF('Guide Spacing'!T$5&gt;=$G17,0,(($G17-9)*$D17)+((($G17-9)*(($G17-9)-1)*(2*(($K17-$F17)-($G17*$D17))/($G17*($G17-1))))/2))</f>
        <v>4.5</v>
      </c>
      <c r="U17" s="3">
        <f>IF('Guide Spacing'!U$5&gt;=$G17,0,(($G17-10)*$D17)+((($G17-10)*(($G17-10)-1)*(2*(($K17-$F17)-($G17*$D17))/($G17*($G17-1))))/2))</f>
        <v>0</v>
      </c>
    </row>
    <row r="18" spans="1:21" ht="12.75">
      <c r="A18" s="1">
        <f t="shared" si="0"/>
        <v>8</v>
      </c>
      <c r="B18" s="2">
        <v>96</v>
      </c>
      <c r="C18" s="17">
        <v>2</v>
      </c>
      <c r="D18" s="2">
        <v>4.5</v>
      </c>
      <c r="E18" s="2">
        <v>30</v>
      </c>
      <c r="F18" s="18">
        <v>-0.7</v>
      </c>
      <c r="G18" s="15">
        <v>10</v>
      </c>
      <c r="H18" s="54">
        <f t="shared" si="1"/>
        <v>9.6</v>
      </c>
      <c r="I18" s="50">
        <f t="shared" si="2"/>
        <v>48</v>
      </c>
      <c r="J18" s="50">
        <f t="shared" si="3"/>
        <v>0</v>
      </c>
      <c r="K18" s="36">
        <f t="shared" si="4"/>
        <v>66</v>
      </c>
      <c r="L18" s="3">
        <f>IF('Guide Spacing'!L$5&gt;=$G18,0,(($G18-1)*$D18)+((($G18-1)*(($G18-1)-1)*(2*(($K18-$F18)-($G18*$D18))/($G18*($G18-1))))/2))</f>
        <v>57.86</v>
      </c>
      <c r="M18" s="3">
        <f>IF('Guide Spacing'!M$5&gt;=$G18,0,(($G18-2)*$D18)+((($G18-2)*(($G18-2)-1)*(2*(($K18-$F18)-($G18*$D18))/($G18*($G18-1))))/2))</f>
        <v>49.50222222222222</v>
      </c>
      <c r="N18" s="3">
        <f>IF('Guide Spacing'!N$5&gt;=$G18,0,(($G18-3)*$D18)+((($G18-3)*(($G18-3)-1)*(2*(($K18-$F18)-($G18*$D18))/($G18*($G18-1))))/2))</f>
        <v>41.626666666666665</v>
      </c>
      <c r="O18" s="3">
        <f>IF('Guide Spacing'!O$5&gt;=$G18,0,(($G18-4)*$D18)+((($G18-4)*(($G18-4)-1)*(2*(($K18-$F18)-($G18*$D18))/($G18*($G18-1))))/2))</f>
        <v>34.233333333333334</v>
      </c>
      <c r="P18" s="3">
        <f>IF('Guide Spacing'!P$5&gt;=$G18,0,(($G18-5)*$D18)+((($G18-5)*(($G18-5)-1)*(2*(($K18-$F18)-($G18*$D18))/($G18*($G18-1))))/2))</f>
        <v>27.322222222222223</v>
      </c>
      <c r="Q18" s="3">
        <f>IF('Guide Spacing'!Q$5&gt;=$G18,0,(($G18-6)*$D18)+((($G18-6)*(($G18-6)-1)*(2*(($K18-$F18)-($G18*$D18))/($G18*($G18-1))))/2))</f>
        <v>20.893333333333334</v>
      </c>
      <c r="R18" s="3">
        <f>IF('Guide Spacing'!R$5&gt;=$G18,0,(($G18-7)*$D18)+((($G18-7)*(($G18-7)-1)*(2*(($K18-$F18)-($G18*$D18))/($G18*($G18-1))))/2))</f>
        <v>14.946666666666667</v>
      </c>
      <c r="S18" s="3">
        <f>IF('Guide Spacing'!S$5&gt;=$G18,0,(($G18-8)*$D18)+((($G18-8)*(($G18-8)-1)*(2*(($K18-$F18)-($G18*$D18))/($G18*($G18-1))))/2))</f>
        <v>9.482222222222223</v>
      </c>
      <c r="T18" s="3">
        <f>IF('Guide Spacing'!T$5&gt;=$G18,0,(($G18-9)*$D18)+((($G18-9)*(($G18-9)-1)*(2*(($K18-$F18)-($G18*$D18))/($G18*($G18-1))))/2))</f>
        <v>4.5</v>
      </c>
      <c r="U18" s="3">
        <f>IF('Guide Spacing'!U$5&gt;=$G18,0,(($G18-10)*$D18)+((($G18-10)*(($G18-10)-1)*(2*(($K18-$F18)-($G18*$D18))/($G18*($G18-1))))/2))</f>
        <v>0</v>
      </c>
    </row>
    <row r="19" spans="1:21" ht="12.75">
      <c r="A19" s="1">
        <f t="shared" si="0"/>
        <v>8.5</v>
      </c>
      <c r="B19" s="2">
        <v>102</v>
      </c>
      <c r="C19" s="17">
        <v>2</v>
      </c>
      <c r="D19" s="2">
        <v>4.5</v>
      </c>
      <c r="E19" s="2">
        <v>30</v>
      </c>
      <c r="F19" s="18">
        <v>0.5</v>
      </c>
      <c r="G19" s="15">
        <v>10</v>
      </c>
      <c r="H19" s="54">
        <f t="shared" si="1"/>
        <v>10.2</v>
      </c>
      <c r="I19" s="50">
        <f t="shared" si="2"/>
        <v>51</v>
      </c>
      <c r="J19" s="50">
        <f t="shared" si="3"/>
        <v>0</v>
      </c>
      <c r="K19" s="36">
        <f t="shared" si="4"/>
        <v>72</v>
      </c>
      <c r="L19" s="3">
        <f>IF('Guide Spacing'!L$5&gt;=$G19,0,(($G19-1)*$D19)+((($G19-1)*(($G19-1)-1)*(2*(($K19-$F19)-($G19*$D19))/($G19*($G19-1))))/2))</f>
        <v>61.7</v>
      </c>
      <c r="M19" s="3">
        <f>IF('Guide Spacing'!M$5&gt;=$G19,0,(($G19-2)*$D19)+((($G19-2)*(($G19-2)-1)*(2*(($K19-$F19)-($G19*$D19))/($G19*($G19-1))))/2))</f>
        <v>52.488888888888894</v>
      </c>
      <c r="N19" s="3">
        <f>IF('Guide Spacing'!N$5&gt;=$G19,0,(($G19-3)*$D19)+((($G19-3)*(($G19-3)-1)*(2*(($K19-$F19)-($G19*$D19))/($G19*($G19-1))))/2))</f>
        <v>43.86666666666667</v>
      </c>
      <c r="O19" s="3">
        <f>IF('Guide Spacing'!O$5&gt;=$G19,0,(($G19-4)*$D19)+((($G19-4)*(($G19-4)-1)*(2*(($K19-$F19)-($G19*$D19))/($G19*($G19-1))))/2))</f>
        <v>35.833333333333336</v>
      </c>
      <c r="P19" s="3">
        <f>IF('Guide Spacing'!P$5&gt;=$G19,0,(($G19-5)*$D19)+((($G19-5)*(($G19-5)-1)*(2*(($K19-$F19)-($G19*$D19))/($G19*($G19-1))))/2))</f>
        <v>28.38888888888889</v>
      </c>
      <c r="Q19" s="3">
        <f>IF('Guide Spacing'!Q$5&gt;=$G19,0,(($G19-6)*$D19)+((($G19-6)*(($G19-6)-1)*(2*(($K19-$F19)-($G19*$D19))/($G19*($G19-1))))/2))</f>
        <v>21.53333333333333</v>
      </c>
      <c r="R19" s="3">
        <f>IF('Guide Spacing'!R$5&gt;=$G19,0,(($G19-7)*$D19)+((($G19-7)*(($G19-7)-1)*(2*(($K19-$F19)-($G19*$D19))/($G19*($G19-1))))/2))</f>
        <v>15.266666666666666</v>
      </c>
      <c r="S19" s="3">
        <f>IF('Guide Spacing'!S$5&gt;=$G19,0,(($G19-8)*$D19)+((($G19-8)*(($G19-8)-1)*(2*(($K19-$F19)-($G19*$D19))/($G19*($G19-1))))/2))</f>
        <v>9.588888888888889</v>
      </c>
      <c r="T19" s="3">
        <f>IF('Guide Spacing'!T$5&gt;=$G19,0,(($G19-9)*$D19)+((($G19-9)*(($G19-9)-1)*(2*(($K19-$F19)-($G19*$D19))/($G19*($G19-1))))/2))</f>
        <v>4.5</v>
      </c>
      <c r="U19" s="3">
        <f>IF('Guide Spacing'!U$5&gt;=$G19,0,(($G19-10)*$D19)+((($G19-10)*(($G19-10)-1)*(2*(($K19-$F19)-($G19*$D19))/($G19*($G19-1))))/2))</f>
        <v>0</v>
      </c>
    </row>
    <row r="20" spans="1:21" ht="12.75">
      <c r="A20" s="1">
        <f t="shared" si="0"/>
        <v>8.75</v>
      </c>
      <c r="B20" s="2">
        <v>105</v>
      </c>
      <c r="C20" s="17">
        <v>2</v>
      </c>
      <c r="D20" s="2">
        <v>4.5</v>
      </c>
      <c r="E20" s="2">
        <v>30</v>
      </c>
      <c r="F20" s="18">
        <v>1</v>
      </c>
      <c r="G20" s="15">
        <v>10</v>
      </c>
      <c r="H20" s="54">
        <f t="shared" si="1"/>
        <v>10.5</v>
      </c>
      <c r="I20" s="50">
        <f t="shared" si="2"/>
        <v>52.5</v>
      </c>
      <c r="J20" s="50">
        <f t="shared" si="3"/>
        <v>0</v>
      </c>
      <c r="K20" s="36">
        <f t="shared" si="4"/>
        <v>75</v>
      </c>
      <c r="L20" s="3">
        <f>IF('Guide Spacing'!L$5&gt;=$G20,0,(($G20-1)*$D20)+((($G20-1)*(($G20-1)-1)*(2*(($K20-$F20)-($G20*$D20))/($G20*($G20-1))))/2))</f>
        <v>63.7</v>
      </c>
      <c r="M20" s="3">
        <f>IF('Guide Spacing'!M$5&gt;=$G20,0,(($G20-2)*$D20)+((($G20-2)*(($G20-2)-1)*(2*(($K20-$F20)-($G20*$D20))/($G20*($G20-1))))/2))</f>
        <v>54.044444444444444</v>
      </c>
      <c r="N20" s="3">
        <f>IF('Guide Spacing'!N$5&gt;=$G20,0,(($G20-3)*$D20)+((($G20-3)*(($G20-3)-1)*(2*(($K20-$F20)-($G20*$D20))/($G20*($G20-1))))/2))</f>
        <v>45.03333333333333</v>
      </c>
      <c r="O20" s="3">
        <f>IF('Guide Spacing'!O$5&gt;=$G20,0,(($G20-4)*$D20)+((($G20-4)*(($G20-4)-1)*(2*(($K20-$F20)-($G20*$D20))/($G20*($G20-1))))/2))</f>
        <v>36.66666666666667</v>
      </c>
      <c r="P20" s="3">
        <f>IF('Guide Spacing'!P$5&gt;=$G20,0,(($G20-5)*$D20)+((($G20-5)*(($G20-5)-1)*(2*(($K20-$F20)-($G20*$D20))/($G20*($G20-1))))/2))</f>
        <v>28.944444444444443</v>
      </c>
      <c r="Q20" s="3">
        <f>IF('Guide Spacing'!Q$5&gt;=$G20,0,(($G20-6)*$D20)+((($G20-6)*(($G20-6)-1)*(2*(($K20-$F20)-($G20*$D20))/($G20*($G20-1))))/2))</f>
        <v>21.866666666666667</v>
      </c>
      <c r="R20" s="3">
        <f>IF('Guide Spacing'!R$5&gt;=$G20,0,(($G20-7)*$D20)+((($G20-7)*(($G20-7)-1)*(2*(($K20-$F20)-($G20*$D20))/($G20*($G20-1))))/2))</f>
        <v>15.433333333333334</v>
      </c>
      <c r="S20" s="3">
        <f>IF('Guide Spacing'!S$5&gt;=$G20,0,(($G20-8)*$D20)+((($G20-8)*(($G20-8)-1)*(2*(($K20-$F20)-($G20*$D20))/($G20*($G20-1))))/2))</f>
        <v>9.644444444444444</v>
      </c>
      <c r="T20" s="3">
        <f>IF('Guide Spacing'!T$5&gt;=$G20,0,(($G20-9)*$D20)+((($G20-9)*(($G20-9)-1)*(2*(($K20-$F20)-($G20*$D20))/($G20*($G20-1))))/2))</f>
        <v>4.5</v>
      </c>
      <c r="U20" s="3">
        <f>IF('Guide Spacing'!U$5&gt;=$G20,0,(($G20-10)*$D20)+((($G20-10)*(($G20-10)-1)*(2*(($K20-$F20)-($G20*$D20))/($G20*($G20-1))))/2))</f>
        <v>0</v>
      </c>
    </row>
    <row r="21" spans="1:21" ht="12.75">
      <c r="A21" s="1">
        <f t="shared" si="0"/>
        <v>9</v>
      </c>
      <c r="B21" s="2">
        <v>108</v>
      </c>
      <c r="C21" s="17">
        <v>2</v>
      </c>
      <c r="D21" s="2">
        <v>4.5</v>
      </c>
      <c r="E21" s="2">
        <v>30</v>
      </c>
      <c r="F21" s="18">
        <v>1.7</v>
      </c>
      <c r="G21" s="15">
        <v>10</v>
      </c>
      <c r="H21" s="54">
        <f t="shared" si="1"/>
        <v>10.8</v>
      </c>
      <c r="I21" s="50">
        <f t="shared" si="2"/>
        <v>54</v>
      </c>
      <c r="J21" s="50">
        <f t="shared" si="3"/>
        <v>0</v>
      </c>
      <c r="K21" s="36">
        <f t="shared" si="4"/>
        <v>78</v>
      </c>
      <c r="L21" s="3">
        <f>IF('Guide Spacing'!L$5&gt;=$G21,0,(($G21-1)*$D21)+((($G21-1)*(($G21-1)-1)*(2*(($K21-$F21)-($G21*$D21))/($G21*($G21-1))))/2))</f>
        <v>65.53999999999999</v>
      </c>
      <c r="M21" s="3">
        <f>IF('Guide Spacing'!M$5&gt;=$G21,0,(($G21-2)*$D21)+((($G21-2)*(($G21-2)-1)*(2*(($K21-$F21)-($G21*$D21))/($G21*($G21-1))))/2))</f>
        <v>55.47555555555555</v>
      </c>
      <c r="N21" s="3">
        <f>IF('Guide Spacing'!N$5&gt;=$G21,0,(($G21-3)*$D21)+((($G21-3)*(($G21-3)-1)*(2*(($K21-$F21)-($G21*$D21))/($G21*($G21-1))))/2))</f>
        <v>46.10666666666667</v>
      </c>
      <c r="O21" s="3">
        <f>IF('Guide Spacing'!O$5&gt;=$G21,0,(($G21-4)*$D21)+((($G21-4)*(($G21-4)-1)*(2*(($K21-$F21)-($G21*$D21))/($G21*($G21-1))))/2))</f>
        <v>37.43333333333333</v>
      </c>
      <c r="P21" s="3">
        <f>IF('Guide Spacing'!P$5&gt;=$G21,0,(($G21-5)*$D21)+((($G21-5)*(($G21-5)-1)*(2*(($K21-$F21)-($G21*$D21))/($G21*($G21-1))))/2))</f>
        <v>29.455555555555556</v>
      </c>
      <c r="Q21" s="3">
        <f>IF('Guide Spacing'!Q$5&gt;=$G21,0,(($G21-6)*$D21)+((($G21-6)*(($G21-6)-1)*(2*(($K21-$F21)-($G21*$D21))/($G21*($G21-1))))/2))</f>
        <v>22.173333333333332</v>
      </c>
      <c r="R21" s="3">
        <f>IF('Guide Spacing'!R$5&gt;=$G21,0,(($G21-7)*$D21)+((($G21-7)*(($G21-7)-1)*(2*(($K21-$F21)-($G21*$D21))/($G21*($G21-1))))/2))</f>
        <v>15.586666666666666</v>
      </c>
      <c r="S21" s="3">
        <f>IF('Guide Spacing'!S$5&gt;=$G21,0,(($G21-8)*$D21)+((($G21-8)*(($G21-8)-1)*(2*(($K21-$F21)-($G21*$D21))/($G21*($G21-1))))/2))</f>
        <v>9.695555555555556</v>
      </c>
      <c r="T21" s="3">
        <f>IF('Guide Spacing'!T$5&gt;=$G21,0,(($G21-9)*$D21)+((($G21-9)*(($G21-9)-1)*(2*(($K21-$F21)-($G21*$D21))/($G21*($G21-1))))/2))</f>
        <v>4.5</v>
      </c>
      <c r="U21" s="3">
        <f>IF('Guide Spacing'!U$5&gt;=$G21,0,(($G21-10)*$D21)+((($G21-10)*(($G21-10)-1)*(2*(($K21-$F21)-($G21*$D21))/($G21*($G21-1))))/2))</f>
        <v>0</v>
      </c>
    </row>
    <row r="22" spans="2:21" s="16" customFormat="1" ht="12.75">
      <c r="B22" s="47"/>
      <c r="C22" s="47"/>
      <c r="D22" s="47"/>
      <c r="E22" s="47"/>
      <c r="F22" s="48"/>
      <c r="G22" s="47"/>
      <c r="H22" s="48"/>
      <c r="I22" s="47"/>
      <c r="J22" s="47"/>
      <c r="K22" s="62"/>
      <c r="L22" s="60"/>
      <c r="M22" s="60"/>
      <c r="N22" s="60"/>
      <c r="O22" s="60"/>
      <c r="P22" s="60"/>
      <c r="Q22" s="60"/>
      <c r="R22" s="60"/>
      <c r="S22" s="60"/>
      <c r="T22" s="60"/>
      <c r="U22" s="60"/>
    </row>
    <row r="23" spans="1:11" s="3" customFormat="1" ht="12.75">
      <c r="A23" s="61" t="s">
        <v>41</v>
      </c>
      <c r="F23" s="12"/>
      <c r="G23" s="12"/>
      <c r="H23" s="55"/>
      <c r="I23" s="51"/>
      <c r="J23" s="51"/>
      <c r="K23" s="36"/>
    </row>
    <row r="24" spans="1:21" ht="12.75">
      <c r="A24" s="1">
        <f aca="true" t="shared" si="5" ref="A24:A38">B24/12</f>
        <v>5</v>
      </c>
      <c r="B24" s="2">
        <v>60</v>
      </c>
      <c r="C24" s="17">
        <v>3</v>
      </c>
      <c r="D24" s="2">
        <v>3.5</v>
      </c>
      <c r="E24" s="2">
        <v>29</v>
      </c>
      <c r="F24" s="18">
        <v>-1.8</v>
      </c>
      <c r="G24" s="15">
        <v>7</v>
      </c>
      <c r="H24" s="54">
        <f aca="true" t="shared" si="6" ref="H24:H38">B24/G24</f>
        <v>8.571428571428571</v>
      </c>
      <c r="I24" s="50">
        <f aca="true" t="shared" si="7" ref="I24:I38">B24-(B24/C24)</f>
        <v>40</v>
      </c>
      <c r="J24" s="50">
        <f aca="true" t="shared" si="8" ref="J24:J38">IF(I24-(B24/C24)&gt;0,I24-(B24/C24),0)</f>
        <v>20</v>
      </c>
      <c r="K24" s="36">
        <f aca="true" t="shared" si="9" ref="K24:K38">B24-E24</f>
        <v>31</v>
      </c>
      <c r="L24" s="3">
        <f>IF('Guide Spacing'!L$5&gt;=$G24,0,(($G24-1)*$D24)+((($G24-1)*(($G24-1)-1)*(2*(($K24-$F24)-($G24*$D24))/($G24*($G24-1))))/2))</f>
        <v>26.928571428571427</v>
      </c>
      <c r="M24" s="3">
        <f>IF('Guide Spacing'!M$5&gt;=$G24,0,(($G24-2)*$D24)+((($G24-2)*(($G24-2)-1)*(2*(($K24-$F24)-($G24*$D24))/($G24*($G24-1))))/2))</f>
        <v>21.452380952380953</v>
      </c>
      <c r="N24" s="3">
        <f>IF('Guide Spacing'!N$5&gt;=$G24,0,(($G24-3)*$D24)+((($G24-3)*(($G24-3)-1)*(2*(($K24-$F24)-($G24*$D24))/($G24*($G24-1))))/2))</f>
        <v>16.37142857142857</v>
      </c>
      <c r="O24" s="3">
        <f>IF('Guide Spacing'!O$5&gt;=$G24,0,(($G24-4)*$D24)+((($G24-4)*(($G24-4)-1)*(2*(($K24-$F24)-($G24*$D24))/($G24*($G24-1))))/2))</f>
        <v>11.685714285714285</v>
      </c>
      <c r="P24" s="3">
        <f>IF('Guide Spacing'!P$5&gt;=$G24,0,(($G24-5)*$D24)+((($G24-5)*(($G24-5)-1)*(2*(($K24-$F24)-($G24*$D24))/($G24*($G24-1))))/2))</f>
        <v>7.395238095238095</v>
      </c>
      <c r="Q24" s="3">
        <f>IF('Guide Spacing'!Q$5&gt;=$G24,0,(($G24-6)*$D24)+((($G24-6)*(($G24-6)-1)*(2*(($K24-$F24)-($G24*$D24))/($G24*($G24-1))))/2))</f>
        <v>3.5</v>
      </c>
      <c r="R24" s="3">
        <f>IF('Guide Spacing'!R$5&gt;=$G24,0,(($G24-7)*$D24)+((($G24-7)*(($G24-7)-1)*(2*(($K24-$F24)-($G24*$D24))/($G24*($G24-1))))/2))</f>
        <v>0</v>
      </c>
      <c r="S24" s="3">
        <f>IF('Guide Spacing'!S$5&gt;=$G24,0,(($G24-8)*$D24)+((($G24-8)*(($G24-8)-1)*(2*(($K24-$F24)-($G24*$D24))/($G24*($G24-1))))/2))</f>
        <v>0</v>
      </c>
      <c r="T24" s="3">
        <f>IF('Guide Spacing'!T$5&gt;=$G24,0,(($G24-9)*$D24)+((($G24-9)*(($G24-9)-1)*(2*(($K24-$F24)-($G24*$D24))/($G24*($G24-1))))/2))</f>
        <v>0</v>
      </c>
      <c r="U24" s="3">
        <f>IF('Guide Spacing'!U$5&gt;=$G24,0,(($G24-10)*$D24)+((($G24-10)*(($G24-10)-1)*(2*(($K24-$F24)-($G24*$D24))/($G24*($G24-1))))/2))</f>
        <v>0</v>
      </c>
    </row>
    <row r="25" spans="1:21" ht="12.75">
      <c r="A25" s="1">
        <f t="shared" si="5"/>
        <v>6</v>
      </c>
      <c r="B25" s="2">
        <v>72</v>
      </c>
      <c r="C25" s="17">
        <v>3</v>
      </c>
      <c r="D25" s="2">
        <v>4</v>
      </c>
      <c r="E25" s="2">
        <v>29</v>
      </c>
      <c r="F25" s="18">
        <v>3.5</v>
      </c>
      <c r="G25" s="15">
        <v>7</v>
      </c>
      <c r="H25" s="54">
        <f t="shared" si="6"/>
        <v>10.285714285714286</v>
      </c>
      <c r="I25" s="50">
        <f t="shared" si="7"/>
        <v>48</v>
      </c>
      <c r="J25" s="50">
        <f t="shared" si="8"/>
        <v>24</v>
      </c>
      <c r="K25" s="36">
        <f t="shared" si="9"/>
        <v>43</v>
      </c>
      <c r="L25" s="3">
        <f>IF('Guide Spacing'!L$5&gt;=$G25,0,(($G25-1)*$D25)+((($G25-1)*(($G25-1)-1)*(2*(($K25-$F25)-($G25*$D25))/($G25*($G25-1))))/2))</f>
        <v>32.214285714285715</v>
      </c>
      <c r="M25" s="3">
        <f>IF('Guide Spacing'!M$5&gt;=$G25,0,(($G25-2)*$D25)+((($G25-2)*(($G25-2)-1)*(2*(($K25-$F25)-($G25*$D25))/($G25*($G25-1))))/2))</f>
        <v>25.476190476190474</v>
      </c>
      <c r="N25" s="3">
        <f>IF('Guide Spacing'!N$5&gt;=$G25,0,(($G25-3)*$D25)+((($G25-3)*(($G25-3)-1)*(2*(($K25-$F25)-($G25*$D25))/($G25*($G25-1))))/2))</f>
        <v>19.285714285714285</v>
      </c>
      <c r="O25" s="3">
        <f>IF('Guide Spacing'!O$5&gt;=$G25,0,(($G25-4)*$D25)+((($G25-4)*(($G25-4)-1)*(2*(($K25-$F25)-($G25*$D25))/($G25*($G25-1))))/2))</f>
        <v>13.642857142857142</v>
      </c>
      <c r="P25" s="3">
        <f>IF('Guide Spacing'!P$5&gt;=$G25,0,(($G25-5)*$D25)+((($G25-5)*(($G25-5)-1)*(2*(($K25-$F25)-($G25*$D25))/($G25*($G25-1))))/2))</f>
        <v>8.547619047619047</v>
      </c>
      <c r="Q25" s="3">
        <f>IF('Guide Spacing'!Q$5&gt;=$G25,0,(($G25-6)*$D25)+((($G25-6)*(($G25-6)-1)*(2*(($K25-$F25)-($G25*$D25))/($G25*($G25-1))))/2))</f>
        <v>4</v>
      </c>
      <c r="R25" s="3">
        <f>IF('Guide Spacing'!R$5&gt;=$G25,0,(($G25-7)*$D25)+((($G25-7)*(($G25-7)-1)*(2*(($K25-$F25)-($G25*$D25))/($G25*($G25-1))))/2))</f>
        <v>0</v>
      </c>
      <c r="S25" s="3">
        <f>IF('Guide Spacing'!S$5&gt;=$G25,0,(($G25-8)*$D25)+((($G25-8)*(($G25-8)-1)*(2*(($K25-$F25)-($G25*$D25))/($G25*($G25-1))))/2))</f>
        <v>0</v>
      </c>
      <c r="T25" s="3">
        <f>IF('Guide Spacing'!T$5&gt;=$G25,0,(($G25-9)*$D25)+((($G25-9)*(($G25-9)-1)*(2*(($K25-$F25)-($G25*$D25))/($G25*($G25-1))))/2))</f>
        <v>0</v>
      </c>
      <c r="U25" s="3">
        <f>IF('Guide Spacing'!U$5&gt;=$G25,0,(($G25-10)*$D25)+((($G25-10)*(($G25-10)-1)*(2*(($K25-$F25)-($G25*$D25))/($G25*($G25-1))))/2))</f>
        <v>0</v>
      </c>
    </row>
    <row r="26" spans="1:21" ht="12.75">
      <c r="A26" s="1">
        <f t="shared" si="5"/>
        <v>6.25</v>
      </c>
      <c r="B26" s="2">
        <v>75</v>
      </c>
      <c r="C26" s="17">
        <v>3</v>
      </c>
      <c r="D26" s="2">
        <v>4</v>
      </c>
      <c r="E26" s="2">
        <v>30</v>
      </c>
      <c r="F26" s="18">
        <v>3.3</v>
      </c>
      <c r="G26" s="15">
        <v>7</v>
      </c>
      <c r="H26" s="54">
        <f t="shared" si="6"/>
        <v>10.714285714285714</v>
      </c>
      <c r="I26" s="50">
        <f t="shared" si="7"/>
        <v>50</v>
      </c>
      <c r="J26" s="50">
        <f t="shared" si="8"/>
        <v>25</v>
      </c>
      <c r="K26" s="36">
        <f t="shared" si="9"/>
        <v>45</v>
      </c>
      <c r="L26" s="3">
        <f>IF('Guide Spacing'!L$5&gt;=$G26,0,(($G26-1)*$D26)+((($G26-1)*(($G26-1)-1)*(2*(($K26-$F26)-($G26*$D26))/($G26*($G26-1))))/2))</f>
        <v>33.78571428571429</v>
      </c>
      <c r="M26" s="3">
        <f>IF('Guide Spacing'!M$5&gt;=$G26,0,(($G26-2)*$D26)+((($G26-2)*(($G26-2)-1)*(2*(($K26-$F26)-($G26*$D26))/($G26*($G26-1))))/2))</f>
        <v>26.523809523809526</v>
      </c>
      <c r="N26" s="3">
        <f>IF('Guide Spacing'!N$5&gt;=$G26,0,(($G26-3)*$D26)+((($G26-3)*(($G26-3)-1)*(2*(($K26-$F26)-($G26*$D26))/($G26*($G26-1))))/2))</f>
        <v>19.914285714285715</v>
      </c>
      <c r="O26" s="3">
        <f>IF('Guide Spacing'!O$5&gt;=$G26,0,(($G26-4)*$D26)+((($G26-4)*(($G26-4)-1)*(2*(($K26-$F26)-($G26*$D26))/($G26*($G26-1))))/2))</f>
        <v>13.957142857142857</v>
      </c>
      <c r="P26" s="3">
        <f>IF('Guide Spacing'!P$5&gt;=$G26,0,(($G26-5)*$D26)+((($G26-5)*(($G26-5)-1)*(2*(($K26-$F26)-($G26*$D26))/($G26*($G26-1))))/2))</f>
        <v>8.652380952380952</v>
      </c>
      <c r="Q26" s="3">
        <f>IF('Guide Spacing'!Q$5&gt;=$G26,0,(($G26-6)*$D26)+((($G26-6)*(($G26-6)-1)*(2*(($K26-$F26)-($G26*$D26))/($G26*($G26-1))))/2))</f>
        <v>4</v>
      </c>
      <c r="R26" s="3">
        <f>IF('Guide Spacing'!R$5&gt;=$G26,0,(($G26-7)*$D26)+((($G26-7)*(($G26-7)-1)*(2*(($K26-$F26)-($G26*$D26))/($G26*($G26-1))))/2))</f>
        <v>0</v>
      </c>
      <c r="S26" s="3">
        <f>IF('Guide Spacing'!S$5&gt;=$G26,0,(($G26-8)*$D26)+((($G26-8)*(($G26-8)-1)*(2*(($K26-$F26)-($G26*$D26))/($G26*($G26-1))))/2))</f>
        <v>0</v>
      </c>
      <c r="T26" s="3">
        <f>IF('Guide Spacing'!T$5&gt;=$G26,0,(($G26-9)*$D26)+((($G26-9)*(($G26-9)-1)*(2*(($K26-$F26)-($G26*$D26))/($G26*($G26-1))))/2))</f>
        <v>0</v>
      </c>
      <c r="U26" s="3">
        <f>IF('Guide Spacing'!U$5&gt;=$G26,0,(($G26-10)*$D26)+((($G26-10)*(($G26-10)-1)*(2*(($K26-$F26)-($G26*$D26))/($G26*($G26-1))))/2))</f>
        <v>0</v>
      </c>
    </row>
    <row r="27" spans="1:21" ht="12.75">
      <c r="A27" s="1">
        <f t="shared" si="5"/>
        <v>6.5</v>
      </c>
      <c r="B27" s="2">
        <v>78</v>
      </c>
      <c r="C27" s="17">
        <v>3</v>
      </c>
      <c r="D27" s="2">
        <v>4</v>
      </c>
      <c r="E27" s="2">
        <v>24.5</v>
      </c>
      <c r="F27" s="18">
        <v>0.4</v>
      </c>
      <c r="G27" s="15">
        <v>8</v>
      </c>
      <c r="H27" s="54">
        <f t="shared" si="6"/>
        <v>9.75</v>
      </c>
      <c r="I27" s="50">
        <f t="shared" si="7"/>
        <v>52</v>
      </c>
      <c r="J27" s="50">
        <f t="shared" si="8"/>
        <v>26</v>
      </c>
      <c r="K27" s="36">
        <f t="shared" si="9"/>
        <v>53.5</v>
      </c>
      <c r="L27" s="3">
        <f>IF('Guide Spacing'!L$5&gt;=$G27,0,(($G27-1)*$D27)+((($G27-1)*(($G27-1)-1)*(2*(($K27-$F27)-($G27*$D27))/($G27*($G27-1))))/2))</f>
        <v>43.825</v>
      </c>
      <c r="M27" s="3">
        <f>IF('Guide Spacing'!M$5&gt;=$G27,0,(($G27-2)*$D27)+((($G27-2)*(($G27-2)-1)*(2*(($K27-$F27)-($G27*$D27))/($G27*($G27-1))))/2))</f>
        <v>35.30357142857143</v>
      </c>
      <c r="N27" s="3">
        <f>IF('Guide Spacing'!N$5&gt;=$G27,0,(($G27-3)*$D27)+((($G27-3)*(($G27-3)-1)*(2*(($K27-$F27)-($G27*$D27))/($G27*($G27-1))))/2))</f>
        <v>27.535714285714285</v>
      </c>
      <c r="O27" s="3">
        <f>IF('Guide Spacing'!O$5&gt;=$G27,0,(($G27-4)*$D27)+((($G27-4)*(($G27-4)-1)*(2*(($K27-$F27)-($G27*$D27))/($G27*($G27-1))))/2))</f>
        <v>20.521428571428572</v>
      </c>
      <c r="P27" s="3">
        <f>IF('Guide Spacing'!P$5&gt;=$G27,0,(($G27-5)*$D27)+((($G27-5)*(($G27-5)-1)*(2*(($K27-$F27)-($G27*$D27))/($G27*($G27-1))))/2))</f>
        <v>14.260714285714286</v>
      </c>
      <c r="Q27" s="3">
        <f>IF('Guide Spacing'!Q$5&gt;=$G27,0,(($G27-6)*$D27)+((($G27-6)*(($G27-6)-1)*(2*(($K27-$F27)-($G27*$D27))/($G27*($G27-1))))/2))</f>
        <v>8.753571428571428</v>
      </c>
      <c r="R27" s="3">
        <f>IF('Guide Spacing'!R$5&gt;=$G27,0,(($G27-7)*$D27)+((($G27-7)*(($G27-7)-1)*(2*(($K27-$F27)-($G27*$D27))/($G27*($G27-1))))/2))</f>
        <v>4</v>
      </c>
      <c r="S27" s="3">
        <f>IF('Guide Spacing'!S$5&gt;=$G27,0,(($G27-8)*$D27)+((($G27-8)*(($G27-8)-1)*(2*(($K27-$F27)-($G27*$D27))/($G27*($G27-1))))/2))</f>
        <v>0</v>
      </c>
      <c r="T27" s="3">
        <f>IF('Guide Spacing'!T$5&gt;=$G27,0,(($G27-9)*$D27)+((($G27-9)*(($G27-9)-1)*(2*(($K27-$F27)-($G27*$D27))/($G27*($G27-1))))/2))</f>
        <v>0</v>
      </c>
      <c r="U27" s="3">
        <f>IF('Guide Spacing'!U$5&gt;=$G27,0,(($G27-10)*$D27)+((($G27-10)*(($G27-10)-1)*(2*(($K27-$F27)-($G27*$D27))/($G27*($G27-1))))/2))</f>
        <v>0</v>
      </c>
    </row>
    <row r="28" spans="1:21" ht="12.75">
      <c r="A28" s="1">
        <f t="shared" si="5"/>
        <v>6.75</v>
      </c>
      <c r="B28" s="2">
        <v>81</v>
      </c>
      <c r="C28" s="17">
        <v>3</v>
      </c>
      <c r="D28" s="2">
        <v>4</v>
      </c>
      <c r="E28" s="2">
        <v>24.5</v>
      </c>
      <c r="F28" s="18">
        <v>0.6</v>
      </c>
      <c r="G28" s="15">
        <v>8</v>
      </c>
      <c r="H28" s="54">
        <f t="shared" si="6"/>
        <v>10.125</v>
      </c>
      <c r="I28" s="50">
        <f t="shared" si="7"/>
        <v>54</v>
      </c>
      <c r="J28" s="50">
        <f t="shared" si="8"/>
        <v>27</v>
      </c>
      <c r="K28" s="36">
        <f t="shared" si="9"/>
        <v>56.5</v>
      </c>
      <c r="L28" s="3">
        <f>IF('Guide Spacing'!L$5&gt;=$G28,0,(($G28-1)*$D28)+((($G28-1)*(($G28-1)-1)*(2*(($K28-$F28)-($G28*$D28))/($G28*($G28-1))))/2))</f>
        <v>45.925</v>
      </c>
      <c r="M28" s="3">
        <f>IF('Guide Spacing'!M$5&gt;=$G28,0,(($G28-2)*$D28)+((($G28-2)*(($G28-2)-1)*(2*(($K28-$F28)-($G28*$D28))/($G28*($G28-1))))/2))</f>
        <v>36.80357142857143</v>
      </c>
      <c r="N28" s="3">
        <f>IF('Guide Spacing'!N$5&gt;=$G28,0,(($G28-3)*$D28)+((($G28-3)*(($G28-3)-1)*(2*(($K28-$F28)-($G28*$D28))/($G28*($G28-1))))/2))</f>
        <v>28.535714285714285</v>
      </c>
      <c r="O28" s="3">
        <f>IF('Guide Spacing'!O$5&gt;=$G28,0,(($G28-4)*$D28)+((($G28-4)*(($G28-4)-1)*(2*(($K28-$F28)-($G28*$D28))/($G28*($G28-1))))/2))</f>
        <v>21.12142857142857</v>
      </c>
      <c r="P28" s="3">
        <f>IF('Guide Spacing'!P$5&gt;=$G28,0,(($G28-5)*$D28)+((($G28-5)*(($G28-5)-1)*(2*(($K28-$F28)-($G28*$D28))/($G28*($G28-1))))/2))</f>
        <v>14.560714285714285</v>
      </c>
      <c r="Q28" s="3">
        <f>IF('Guide Spacing'!Q$5&gt;=$G28,0,(($G28-6)*$D28)+((($G28-6)*(($G28-6)-1)*(2*(($K28-$F28)-($G28*$D28))/($G28*($G28-1))))/2))</f>
        <v>8.853571428571428</v>
      </c>
      <c r="R28" s="3">
        <f>IF('Guide Spacing'!R$5&gt;=$G28,0,(($G28-7)*$D28)+((($G28-7)*(($G28-7)-1)*(2*(($K28-$F28)-($G28*$D28))/($G28*($G28-1))))/2))</f>
        <v>4</v>
      </c>
      <c r="S28" s="3">
        <f>IF('Guide Spacing'!S$5&gt;=$G28,0,(($G28-8)*$D28)+((($G28-8)*(($G28-8)-1)*(2*(($K28-$F28)-($G28*$D28))/($G28*($G28-1))))/2))</f>
        <v>0</v>
      </c>
      <c r="T28" s="3">
        <f>IF('Guide Spacing'!T$5&gt;=$G28,0,(($G28-9)*$D28)+((($G28-9)*(($G28-9)-1)*(2*(($K28-$F28)-($G28*$D28))/($G28*($G28-1))))/2))</f>
        <v>0</v>
      </c>
      <c r="U28" s="3">
        <f>IF('Guide Spacing'!U$5&gt;=$G28,0,(($G28-10)*$D28)+((($G28-10)*(($G28-10)-1)*(2*(($K28-$F28)-($G28*$D28))/($G28*($G28-1))))/2))</f>
        <v>0</v>
      </c>
    </row>
    <row r="29" spans="1:21" ht="12.75">
      <c r="A29" s="1">
        <f t="shared" si="5"/>
        <v>7</v>
      </c>
      <c r="B29" s="2">
        <v>84</v>
      </c>
      <c r="C29" s="17">
        <v>3</v>
      </c>
      <c r="D29" s="2">
        <v>4</v>
      </c>
      <c r="E29" s="2">
        <v>26.5</v>
      </c>
      <c r="F29" s="18">
        <v>-1</v>
      </c>
      <c r="G29" s="15">
        <v>8</v>
      </c>
      <c r="H29" s="54">
        <f t="shared" si="6"/>
        <v>10.5</v>
      </c>
      <c r="I29" s="50">
        <f t="shared" si="7"/>
        <v>56</v>
      </c>
      <c r="J29" s="50">
        <f t="shared" si="8"/>
        <v>28</v>
      </c>
      <c r="K29" s="36">
        <f t="shared" si="9"/>
        <v>57.5</v>
      </c>
      <c r="L29" s="3">
        <f>IF('Guide Spacing'!L$5&gt;=$G29,0,(($G29-1)*$D29)+((($G29-1)*(($G29-1)-1)*(2*(($K29-$F29)-($G29*$D29))/($G29*($G29-1))))/2))</f>
        <v>47.875</v>
      </c>
      <c r="M29" s="3">
        <f>IF('Guide Spacing'!M$5&gt;=$G29,0,(($G29-2)*$D29)+((($G29-2)*(($G29-2)-1)*(2*(($K29-$F29)-($G29*$D29))/($G29*($G29-1))))/2))</f>
        <v>38.19642857142857</v>
      </c>
      <c r="N29" s="3">
        <f>IF('Guide Spacing'!N$5&gt;=$G29,0,(($G29-3)*$D29)+((($G29-3)*(($G29-3)-1)*(2*(($K29-$F29)-($G29*$D29))/($G29*($G29-1))))/2))</f>
        <v>29.464285714285715</v>
      </c>
      <c r="O29" s="3">
        <f>IF('Guide Spacing'!O$5&gt;=$G29,0,(($G29-4)*$D29)+((($G29-4)*(($G29-4)-1)*(2*(($K29-$F29)-($G29*$D29))/($G29*($G29-1))))/2))</f>
        <v>21.67857142857143</v>
      </c>
      <c r="P29" s="3">
        <f>IF('Guide Spacing'!P$5&gt;=$G29,0,(($G29-5)*$D29)+((($G29-5)*(($G29-5)-1)*(2*(($K29-$F29)-($G29*$D29))/($G29*($G29-1))))/2))</f>
        <v>14.839285714285715</v>
      </c>
      <c r="Q29" s="3">
        <f>IF('Guide Spacing'!Q$5&gt;=$G29,0,(($G29-6)*$D29)+((($G29-6)*(($G29-6)-1)*(2*(($K29-$F29)-($G29*$D29))/($G29*($G29-1))))/2))</f>
        <v>8.946428571428571</v>
      </c>
      <c r="R29" s="3">
        <f>IF('Guide Spacing'!R$5&gt;=$G29,0,(($G29-7)*$D29)+((($G29-7)*(($G29-7)-1)*(2*(($K29-$F29)-($G29*$D29))/($G29*($G29-1))))/2))</f>
        <v>4</v>
      </c>
      <c r="S29" s="3">
        <f>IF('Guide Spacing'!S$5&gt;=$G29,0,(($G29-8)*$D29)+((($G29-8)*(($G29-8)-1)*(2*(($K29-$F29)-($G29*$D29))/($G29*($G29-1))))/2))</f>
        <v>0</v>
      </c>
      <c r="T29" s="3">
        <f>IF('Guide Spacing'!T$5&gt;=$G29,0,(($G29-9)*$D29)+((($G29-9)*(($G29-9)-1)*(2*(($K29-$F29)-($G29*$D29))/($G29*($G29-1))))/2))</f>
        <v>0</v>
      </c>
      <c r="U29" s="3">
        <f>IF('Guide Spacing'!U$5&gt;=$G29,0,(($G29-10)*$D29)+((($G29-10)*(($G29-10)-1)*(2*(($K29-$F29)-($G29*$D29))/($G29*($G29-1))))/2))</f>
        <v>0</v>
      </c>
    </row>
    <row r="30" spans="1:21" ht="12.75">
      <c r="A30" s="1">
        <f t="shared" si="5"/>
        <v>7.083333333333333</v>
      </c>
      <c r="B30" s="2">
        <v>85</v>
      </c>
      <c r="C30" s="17">
        <v>3</v>
      </c>
      <c r="D30" s="2">
        <v>4</v>
      </c>
      <c r="E30" s="2">
        <v>26.5</v>
      </c>
      <c r="F30" s="18">
        <v>-1</v>
      </c>
      <c r="G30" s="15">
        <v>8</v>
      </c>
      <c r="H30" s="54">
        <f t="shared" si="6"/>
        <v>10.625</v>
      </c>
      <c r="I30" s="50">
        <f t="shared" si="7"/>
        <v>56.66666666666667</v>
      </c>
      <c r="J30" s="50">
        <f t="shared" si="8"/>
        <v>28.33333333333334</v>
      </c>
      <c r="K30" s="36">
        <f t="shared" si="9"/>
        <v>58.5</v>
      </c>
      <c r="L30" s="3">
        <f>IF('Guide Spacing'!L$5&gt;=$G30,0,(($G30-1)*$D30)+((($G30-1)*(($G30-1)-1)*(2*(($K30-$F30)-($G30*$D30))/($G30*($G30-1))))/2))</f>
        <v>48.625</v>
      </c>
      <c r="M30" s="3">
        <f>IF('Guide Spacing'!M$5&gt;=$G30,0,(($G30-2)*$D30)+((($G30-2)*(($G30-2)-1)*(2*(($K30-$F30)-($G30*$D30))/($G30*($G30-1))))/2))</f>
        <v>38.732142857142854</v>
      </c>
      <c r="N30" s="3">
        <f>IF('Guide Spacing'!N$5&gt;=$G30,0,(($G30-3)*$D30)+((($G30-3)*(($G30-3)-1)*(2*(($K30-$F30)-($G30*$D30))/($G30*($G30-1))))/2))</f>
        <v>29.82142857142857</v>
      </c>
      <c r="O30" s="3">
        <f>IF('Guide Spacing'!O$5&gt;=$G30,0,(($G30-4)*$D30)+((($G30-4)*(($G30-4)-1)*(2*(($K30-$F30)-($G30*$D30))/($G30*($G30-1))))/2))</f>
        <v>21.892857142857142</v>
      </c>
      <c r="P30" s="3">
        <f>IF('Guide Spacing'!P$5&gt;=$G30,0,(($G30-5)*$D30)+((($G30-5)*(($G30-5)-1)*(2*(($K30-$F30)-($G30*$D30))/($G30*($G30-1))))/2))</f>
        <v>14.946428571428571</v>
      </c>
      <c r="Q30" s="3">
        <f>IF('Guide Spacing'!Q$5&gt;=$G30,0,(($G30-6)*$D30)+((($G30-6)*(($G30-6)-1)*(2*(($K30-$F30)-($G30*$D30))/($G30*($G30-1))))/2))</f>
        <v>8.982142857142858</v>
      </c>
      <c r="R30" s="3">
        <f>IF('Guide Spacing'!R$5&gt;=$G30,0,(($G30-7)*$D30)+((($G30-7)*(($G30-7)-1)*(2*(($K30-$F30)-($G30*$D30))/($G30*($G30-1))))/2))</f>
        <v>4</v>
      </c>
      <c r="S30" s="3">
        <f>IF('Guide Spacing'!S$5&gt;=$G30,0,(($G30-8)*$D30)+((($G30-8)*(($G30-8)-1)*(2*(($K30-$F30)-($G30*$D30))/($G30*($G30-1))))/2))</f>
        <v>0</v>
      </c>
      <c r="T30" s="3">
        <f>IF('Guide Spacing'!T$5&gt;=$G30,0,(($G30-9)*$D30)+((($G30-9)*(($G30-9)-1)*(2*(($K30-$F30)-($G30*$D30))/($G30*($G30-1))))/2))</f>
        <v>0</v>
      </c>
      <c r="U30" s="3">
        <f>IF('Guide Spacing'!U$5&gt;=$G30,0,(($G30-10)*$D30)+((($G30-10)*(($G30-10)-1)*(2*(($K30-$F30)-($G30*$D30))/($G30*($G30-1))))/2))</f>
        <v>0</v>
      </c>
    </row>
    <row r="31" spans="1:21" ht="12.75">
      <c r="A31" s="1">
        <f t="shared" si="5"/>
        <v>7.166666666666667</v>
      </c>
      <c r="B31" s="2">
        <v>86</v>
      </c>
      <c r="C31" s="17">
        <v>3</v>
      </c>
      <c r="D31" s="2">
        <v>4</v>
      </c>
      <c r="E31" s="2">
        <v>27.2</v>
      </c>
      <c r="F31" s="18">
        <v>-2</v>
      </c>
      <c r="G31" s="15">
        <v>8</v>
      </c>
      <c r="H31" s="54">
        <f t="shared" si="6"/>
        <v>10.75</v>
      </c>
      <c r="I31" s="50">
        <f t="shared" si="7"/>
        <v>57.33333333333333</v>
      </c>
      <c r="J31" s="50">
        <f t="shared" si="8"/>
        <v>28.66666666666666</v>
      </c>
      <c r="K31" s="36">
        <f t="shared" si="9"/>
        <v>58.8</v>
      </c>
      <c r="L31" s="3">
        <f>IF('Guide Spacing'!L$5&gt;=$G31,0,(($G31-1)*$D31)+((($G31-1)*(($G31-1)-1)*(2*(($K31-$F31)-($G31*$D31))/($G31*($G31-1))))/2))</f>
        <v>49.599999999999994</v>
      </c>
      <c r="M31" s="3">
        <f>IF('Guide Spacing'!M$5&gt;=$G31,0,(($G31-2)*$D31)+((($G31-2)*(($G31-2)-1)*(2*(($K31-$F31)-($G31*$D31))/($G31*($G31-1))))/2))</f>
        <v>39.42857142857143</v>
      </c>
      <c r="N31" s="3">
        <f>IF('Guide Spacing'!N$5&gt;=$G31,0,(($G31-3)*$D31)+((($G31-3)*(($G31-3)-1)*(2*(($K31-$F31)-($G31*$D31))/($G31*($G31-1))))/2))</f>
        <v>30.285714285714285</v>
      </c>
      <c r="O31" s="3">
        <f>IF('Guide Spacing'!O$5&gt;=$G31,0,(($G31-4)*$D31)+((($G31-4)*(($G31-4)-1)*(2*(($K31-$F31)-($G31*$D31))/($G31*($G31-1))))/2))</f>
        <v>22.17142857142857</v>
      </c>
      <c r="P31" s="3">
        <f>IF('Guide Spacing'!P$5&gt;=$G31,0,(($G31-5)*$D31)+((($G31-5)*(($G31-5)-1)*(2*(($K31-$F31)-($G31*$D31))/($G31*($G31-1))))/2))</f>
        <v>15.085714285714285</v>
      </c>
      <c r="Q31" s="3">
        <f>IF('Guide Spacing'!Q$5&gt;=$G31,0,(($G31-6)*$D31)+((($G31-6)*(($G31-6)-1)*(2*(($K31-$F31)-($G31*$D31))/($G31*($G31-1))))/2))</f>
        <v>9.028571428571428</v>
      </c>
      <c r="R31" s="3">
        <f>IF('Guide Spacing'!R$5&gt;=$G31,0,(($G31-7)*$D31)+((($G31-7)*(($G31-7)-1)*(2*(($K31-$F31)-($G31*$D31))/($G31*($G31-1))))/2))</f>
        <v>4</v>
      </c>
      <c r="S31" s="3">
        <f>IF('Guide Spacing'!S$5&gt;=$G31,0,(($G31-8)*$D31)+((($G31-8)*(($G31-8)-1)*(2*(($K31-$F31)-($G31*$D31))/($G31*($G31-1))))/2))</f>
        <v>0</v>
      </c>
      <c r="T31" s="3">
        <f>IF('Guide Spacing'!T$5&gt;=$G31,0,(($G31-9)*$D31)+((($G31-9)*(($G31-9)-1)*(2*(($K31-$F31)-($G31*$D31))/($G31*($G31-1))))/2))</f>
        <v>0</v>
      </c>
      <c r="U31" s="3">
        <f>IF('Guide Spacing'!U$5&gt;=$G31,0,(($G31-10)*$D31)+((($G31-10)*(($G31-10)-1)*(2*(($K31-$F31)-($G31*$D31))/($G31*($G31-1))))/2))</f>
        <v>0</v>
      </c>
    </row>
    <row r="32" spans="1:21" ht="12.75">
      <c r="A32" s="1">
        <f t="shared" si="5"/>
        <v>7.25</v>
      </c>
      <c r="B32" s="2">
        <v>87</v>
      </c>
      <c r="C32" s="17">
        <v>3</v>
      </c>
      <c r="D32" s="2">
        <v>4</v>
      </c>
      <c r="E32" s="2">
        <v>27.2</v>
      </c>
      <c r="F32" s="18">
        <v>-1.5</v>
      </c>
      <c r="G32" s="15">
        <v>8</v>
      </c>
      <c r="H32" s="54">
        <f t="shared" si="6"/>
        <v>10.875</v>
      </c>
      <c r="I32" s="50">
        <f t="shared" si="7"/>
        <v>58</v>
      </c>
      <c r="J32" s="50">
        <f t="shared" si="8"/>
        <v>29</v>
      </c>
      <c r="K32" s="36">
        <f t="shared" si="9"/>
        <v>59.8</v>
      </c>
      <c r="L32" s="3">
        <f>IF('Guide Spacing'!L$5&gt;=$G32,0,(($G32-1)*$D32)+((($G32-1)*(($G32-1)-1)*(2*(($K32-$F32)-($G32*$D32))/($G32*($G32-1))))/2))</f>
        <v>49.974999999999994</v>
      </c>
      <c r="M32" s="3">
        <f>IF('Guide Spacing'!M$5&gt;=$G32,0,(($G32-2)*$D32)+((($G32-2)*(($G32-2)-1)*(2*(($K32-$F32)-($G32*$D32))/($G32*($G32-1))))/2))</f>
        <v>39.69642857142857</v>
      </c>
      <c r="N32" s="3">
        <f>IF('Guide Spacing'!N$5&gt;=$G32,0,(($G32-3)*$D32)+((($G32-3)*(($G32-3)-1)*(2*(($K32-$F32)-($G32*$D32))/($G32*($G32-1))))/2))</f>
        <v>30.46428571428571</v>
      </c>
      <c r="O32" s="3">
        <f>IF('Guide Spacing'!O$5&gt;=$G32,0,(($G32-4)*$D32)+((($G32-4)*(($G32-4)-1)*(2*(($K32-$F32)-($G32*$D32))/($G32*($G32-1))))/2))</f>
        <v>22.27857142857143</v>
      </c>
      <c r="P32" s="3">
        <f>IF('Guide Spacing'!P$5&gt;=$G32,0,(($G32-5)*$D32)+((($G32-5)*(($G32-5)-1)*(2*(($K32-$F32)-($G32*$D32))/($G32*($G32-1))))/2))</f>
        <v>15.139285714285714</v>
      </c>
      <c r="Q32" s="3">
        <f>IF('Guide Spacing'!Q$5&gt;=$G32,0,(($G32-6)*$D32)+((($G32-6)*(($G32-6)-1)*(2*(($K32-$F32)-($G32*$D32))/($G32*($G32-1))))/2))</f>
        <v>9.04642857142857</v>
      </c>
      <c r="R32" s="3">
        <f>IF('Guide Spacing'!R$5&gt;=$G32,0,(($G32-7)*$D32)+((($G32-7)*(($G32-7)-1)*(2*(($K32-$F32)-($G32*$D32))/($G32*($G32-1))))/2))</f>
        <v>4</v>
      </c>
      <c r="S32" s="3">
        <f>IF('Guide Spacing'!S$5&gt;=$G32,0,(($G32-8)*$D32)+((($G32-8)*(($G32-8)-1)*(2*(($K32-$F32)-($G32*$D32))/($G32*($G32-1))))/2))</f>
        <v>0</v>
      </c>
      <c r="T32" s="3">
        <f>IF('Guide Spacing'!T$5&gt;=$G32,0,(($G32-9)*$D32)+((($G32-9)*(($G32-9)-1)*(2*(($K32-$F32)-($G32*$D32))/($G32*($G32-1))))/2))</f>
        <v>0</v>
      </c>
      <c r="U32" s="3">
        <f>IF('Guide Spacing'!U$5&gt;=$G32,0,(($G32-10)*$D32)+((($G32-10)*(($G32-10)-1)*(2*(($K32-$F32)-($G32*$D32))/($G32*($G32-1))))/2))</f>
        <v>0</v>
      </c>
    </row>
    <row r="33" spans="1:21" ht="12.75">
      <c r="A33" s="1">
        <f t="shared" si="5"/>
        <v>7.5</v>
      </c>
      <c r="B33" s="2">
        <v>90</v>
      </c>
      <c r="C33" s="17">
        <v>3</v>
      </c>
      <c r="D33" s="2">
        <v>4.5</v>
      </c>
      <c r="E33" s="2">
        <v>28.5</v>
      </c>
      <c r="F33" s="18">
        <v>0.2</v>
      </c>
      <c r="G33" s="15">
        <v>8</v>
      </c>
      <c r="H33" s="54">
        <f t="shared" si="6"/>
        <v>11.25</v>
      </c>
      <c r="I33" s="50">
        <f t="shared" si="7"/>
        <v>60</v>
      </c>
      <c r="J33" s="50">
        <f t="shared" si="8"/>
        <v>30</v>
      </c>
      <c r="K33" s="36">
        <f t="shared" si="9"/>
        <v>61.5</v>
      </c>
      <c r="L33" s="3">
        <f>IF('Guide Spacing'!L$5&gt;=$G33,0,(($G33-1)*$D33)+((($G33-1)*(($G33-1)-1)*(2*(($K33-$F33)-($G33*$D33))/($G33*($G33-1))))/2))</f>
        <v>50.474999999999994</v>
      </c>
      <c r="M33" s="3">
        <f>IF('Guide Spacing'!M$5&gt;=$G33,0,(($G33-2)*$D33)+((($G33-2)*(($G33-2)-1)*(2*(($K33-$F33)-($G33*$D33))/($G33*($G33-1))))/2))</f>
        <v>40.55357142857143</v>
      </c>
      <c r="N33" s="3">
        <f>IF('Guide Spacing'!N$5&gt;=$G33,0,(($G33-3)*$D33)+((($G33-3)*(($G33-3)-1)*(2*(($K33-$F33)-($G33*$D33))/($G33*($G33-1))))/2))</f>
        <v>31.535714285714285</v>
      </c>
      <c r="O33" s="3">
        <f>IF('Guide Spacing'!O$5&gt;=$G33,0,(($G33-4)*$D33)+((($G33-4)*(($G33-4)-1)*(2*(($K33-$F33)-($G33*$D33))/($G33*($G33-1))))/2))</f>
        <v>23.42142857142857</v>
      </c>
      <c r="P33" s="3">
        <f>IF('Guide Spacing'!P$5&gt;=$G33,0,(($G33-5)*$D33)+((($G33-5)*(($G33-5)-1)*(2*(($K33-$F33)-($G33*$D33))/($G33*($G33-1))))/2))</f>
        <v>16.210714285714285</v>
      </c>
      <c r="Q33" s="3">
        <f>IF('Guide Spacing'!Q$5&gt;=$G33,0,(($G33-6)*$D33)+((($G33-6)*(($G33-6)-1)*(2*(($K33-$F33)-($G33*$D33))/($G33*($G33-1))))/2))</f>
        <v>9.903571428571428</v>
      </c>
      <c r="R33" s="3">
        <f>IF('Guide Spacing'!R$5&gt;=$G33,0,(($G33-7)*$D33)+((($G33-7)*(($G33-7)-1)*(2*(($K33-$F33)-($G33*$D33))/($G33*($G33-1))))/2))</f>
        <v>4.5</v>
      </c>
      <c r="S33" s="3">
        <f>IF('Guide Spacing'!S$5&gt;=$G33,0,(($G33-8)*$D33)+((($G33-8)*(($G33-8)-1)*(2*(($K33-$F33)-($G33*$D33))/($G33*($G33-1))))/2))</f>
        <v>0</v>
      </c>
      <c r="T33" s="3">
        <f>IF('Guide Spacing'!T$5&gt;=$G33,0,(($G33-9)*$D33)+((($G33-9)*(($G33-9)-1)*(2*(($K33-$F33)-($G33*$D33))/($G33*($G33-1))))/2))</f>
        <v>0</v>
      </c>
      <c r="U33" s="3">
        <f>IF('Guide Spacing'!U$5&gt;=$G33,0,(($G33-10)*$D33)+((($G33-10)*(($G33-10)-1)*(2*(($K33-$F33)-($G33*$D33))/($G33*($G33-1))))/2))</f>
        <v>0</v>
      </c>
    </row>
    <row r="34" spans="1:21" ht="12.75">
      <c r="A34" s="1">
        <f t="shared" si="5"/>
        <v>7.75</v>
      </c>
      <c r="B34" s="2">
        <v>93</v>
      </c>
      <c r="C34" s="17">
        <v>3</v>
      </c>
      <c r="D34" s="2">
        <v>4.5</v>
      </c>
      <c r="E34" s="2">
        <v>29.5</v>
      </c>
      <c r="F34" s="18">
        <v>2</v>
      </c>
      <c r="G34" s="15">
        <v>10</v>
      </c>
      <c r="H34" s="54">
        <f t="shared" si="6"/>
        <v>9.3</v>
      </c>
      <c r="I34" s="50">
        <f t="shared" si="7"/>
        <v>62</v>
      </c>
      <c r="J34" s="50">
        <f t="shared" si="8"/>
        <v>31</v>
      </c>
      <c r="K34" s="36">
        <f t="shared" si="9"/>
        <v>63.5</v>
      </c>
      <c r="L34" s="3">
        <f>IF('Guide Spacing'!L$5&gt;=$G34,0,(($G34-1)*$D34)+((($G34-1)*(($G34-1)-1)*(2*(($K34-$F34)-($G34*$D34))/($G34*($G34-1))))/2))</f>
        <v>53.7</v>
      </c>
      <c r="M34" s="3">
        <f>IF('Guide Spacing'!M$5&gt;=$G34,0,(($G34-2)*$D34)+((($G34-2)*(($G34-2)-1)*(2*(($K34-$F34)-($G34*$D34))/($G34*($G34-1))))/2))</f>
        <v>46.266666666666666</v>
      </c>
      <c r="N34" s="3">
        <f>IF('Guide Spacing'!N$5&gt;=$G34,0,(($G34-3)*$D34)+((($G34-3)*(($G34-3)-1)*(2*(($K34-$F34)-($G34*$D34))/($G34*($G34-1))))/2))</f>
        <v>39.2</v>
      </c>
      <c r="O34" s="3">
        <f>IF('Guide Spacing'!O$5&gt;=$G34,0,(($G34-4)*$D34)+((($G34-4)*(($G34-4)-1)*(2*(($K34-$F34)-($G34*$D34))/($G34*($G34-1))))/2))</f>
        <v>32.5</v>
      </c>
      <c r="P34" s="3">
        <f>IF('Guide Spacing'!P$5&gt;=$G34,0,(($G34-5)*$D34)+((($G34-5)*(($G34-5)-1)*(2*(($K34-$F34)-($G34*$D34))/($G34*($G34-1))))/2))</f>
        <v>26.166666666666668</v>
      </c>
      <c r="Q34" s="3">
        <f>IF('Guide Spacing'!Q$5&gt;=$G34,0,(($G34-6)*$D34)+((($G34-6)*(($G34-6)-1)*(2*(($K34-$F34)-($G34*$D34))/($G34*($G34-1))))/2))</f>
        <v>20.2</v>
      </c>
      <c r="R34" s="3">
        <f>IF('Guide Spacing'!R$5&gt;=$G34,0,(($G34-7)*$D34)+((($G34-7)*(($G34-7)-1)*(2*(($K34-$F34)-($G34*$D34))/($G34*($G34-1))))/2))</f>
        <v>14.6</v>
      </c>
      <c r="S34" s="3">
        <f>IF('Guide Spacing'!S$5&gt;=$G34,0,(($G34-8)*$D34)+((($G34-8)*(($G34-8)-1)*(2*(($K34-$F34)-($G34*$D34))/($G34*($G34-1))))/2))</f>
        <v>9.366666666666667</v>
      </c>
      <c r="T34" s="3">
        <f>IF('Guide Spacing'!T$5&gt;=$G34,0,(($G34-9)*$D34)+((($G34-9)*(($G34-9)-1)*(2*(($K34-$F34)-($G34*$D34))/($G34*($G34-1))))/2))</f>
        <v>4.5</v>
      </c>
      <c r="U34" s="3">
        <f>IF('Guide Spacing'!U$5&gt;=$G34,0,(($G34-10)*$D34)+((($G34-10)*(($G34-10)-1)*(2*(($K34-$F34)-($G34*$D34))/($G34*($G34-1))))/2))</f>
        <v>0</v>
      </c>
    </row>
    <row r="35" spans="1:21" ht="12.75">
      <c r="A35" s="1">
        <f t="shared" si="5"/>
        <v>8</v>
      </c>
      <c r="B35" s="2">
        <v>96</v>
      </c>
      <c r="C35" s="17">
        <v>3</v>
      </c>
      <c r="D35" s="2">
        <v>4.5</v>
      </c>
      <c r="E35" s="2">
        <v>30</v>
      </c>
      <c r="F35" s="18">
        <v>1.5</v>
      </c>
      <c r="G35" s="15">
        <v>10</v>
      </c>
      <c r="H35" s="54">
        <f t="shared" si="6"/>
        <v>9.6</v>
      </c>
      <c r="I35" s="50">
        <f t="shared" si="7"/>
        <v>64</v>
      </c>
      <c r="J35" s="50">
        <f t="shared" si="8"/>
        <v>32</v>
      </c>
      <c r="K35" s="36">
        <f t="shared" si="9"/>
        <v>66</v>
      </c>
      <c r="L35" s="3">
        <f>IF('Guide Spacing'!L$5&gt;=$G35,0,(($G35-1)*$D35)+((($G35-1)*(($G35-1)-1)*(2*(($K35-$F35)-($G35*$D35))/($G35*($G35-1))))/2))</f>
        <v>56.1</v>
      </c>
      <c r="M35" s="3">
        <f>IF('Guide Spacing'!M$5&gt;=$G35,0,(($G35-2)*$D35)+((($G35-2)*(($G35-2)-1)*(2*(($K35-$F35)-($G35*$D35))/($G35*($G35-1))))/2))</f>
        <v>48.13333333333333</v>
      </c>
      <c r="N35" s="3">
        <f>IF('Guide Spacing'!N$5&gt;=$G35,0,(($G35-3)*$D35)+((($G35-3)*(($G35-3)-1)*(2*(($K35-$F35)-($G35*$D35))/($G35*($G35-1))))/2))</f>
        <v>40.6</v>
      </c>
      <c r="O35" s="3">
        <f>IF('Guide Spacing'!O$5&gt;=$G35,0,(($G35-4)*$D35)+((($G35-4)*(($G35-4)-1)*(2*(($K35-$F35)-($G35*$D35))/($G35*($G35-1))))/2))</f>
        <v>33.5</v>
      </c>
      <c r="P35" s="3">
        <f>IF('Guide Spacing'!P$5&gt;=$G35,0,(($G35-5)*$D35)+((($G35-5)*(($G35-5)-1)*(2*(($K35-$F35)-($G35*$D35))/($G35*($G35-1))))/2))</f>
        <v>26.833333333333336</v>
      </c>
      <c r="Q35" s="3">
        <f>IF('Guide Spacing'!Q$5&gt;=$G35,0,(($G35-6)*$D35)+((($G35-6)*(($G35-6)-1)*(2*(($K35-$F35)-($G35*$D35))/($G35*($G35-1))))/2))</f>
        <v>20.6</v>
      </c>
      <c r="R35" s="3">
        <f>IF('Guide Spacing'!R$5&gt;=$G35,0,(($G35-7)*$D35)+((($G35-7)*(($G35-7)-1)*(2*(($K35-$F35)-($G35*$D35))/($G35*($G35-1))))/2))</f>
        <v>14.8</v>
      </c>
      <c r="S35" s="3">
        <f>IF('Guide Spacing'!S$5&gt;=$G35,0,(($G35-8)*$D35)+((($G35-8)*(($G35-8)-1)*(2*(($K35-$F35)-($G35*$D35))/($G35*($G35-1))))/2))</f>
        <v>9.433333333333334</v>
      </c>
      <c r="T35" s="3">
        <f>IF('Guide Spacing'!T$5&gt;=$G35,0,(($G35-9)*$D35)+((($G35-9)*(($G35-9)-1)*(2*(($K35-$F35)-($G35*$D35))/($G35*($G35-1))))/2))</f>
        <v>4.5</v>
      </c>
      <c r="U35" s="3">
        <f>IF('Guide Spacing'!U$5&gt;=$G35,0,(($G35-10)*$D35)+((($G35-10)*(($G35-10)-1)*(2*(($K35-$F35)-($G35*$D35))/($G35*($G35-1))))/2))</f>
        <v>0</v>
      </c>
    </row>
    <row r="36" spans="1:21" ht="12.75">
      <c r="A36" s="1">
        <f t="shared" si="5"/>
        <v>8.5</v>
      </c>
      <c r="B36" s="2">
        <v>102</v>
      </c>
      <c r="C36" s="17">
        <v>3</v>
      </c>
      <c r="D36" s="2">
        <v>4.5</v>
      </c>
      <c r="E36" s="2">
        <v>30</v>
      </c>
      <c r="F36" s="18">
        <v>1.5</v>
      </c>
      <c r="G36" s="15">
        <v>10</v>
      </c>
      <c r="H36" s="54">
        <f t="shared" si="6"/>
        <v>10.2</v>
      </c>
      <c r="I36" s="50">
        <f t="shared" si="7"/>
        <v>68</v>
      </c>
      <c r="J36" s="50">
        <f t="shared" si="8"/>
        <v>34</v>
      </c>
      <c r="K36" s="36">
        <f t="shared" si="9"/>
        <v>72</v>
      </c>
      <c r="L36" s="3">
        <f>IF('Guide Spacing'!L$5&gt;=$G36,0,(($G36-1)*$D36)+((($G36-1)*(($G36-1)-1)*(2*(($K36-$F36)-($G36*$D36))/($G36*($G36-1))))/2))</f>
        <v>60.9</v>
      </c>
      <c r="M36" s="3">
        <f>IF('Guide Spacing'!M$5&gt;=$G36,0,(($G36-2)*$D36)+((($G36-2)*(($G36-2)-1)*(2*(($K36-$F36)-($G36*$D36))/($G36*($G36-1))))/2))</f>
        <v>51.86666666666667</v>
      </c>
      <c r="N36" s="3">
        <f>IF('Guide Spacing'!N$5&gt;=$G36,0,(($G36-3)*$D36)+((($G36-3)*(($G36-3)-1)*(2*(($K36-$F36)-($G36*$D36))/($G36*($G36-1))))/2))</f>
        <v>43.4</v>
      </c>
      <c r="O36" s="3">
        <f>IF('Guide Spacing'!O$5&gt;=$G36,0,(($G36-4)*$D36)+((($G36-4)*(($G36-4)-1)*(2*(($K36-$F36)-($G36*$D36))/($G36*($G36-1))))/2))</f>
        <v>35.5</v>
      </c>
      <c r="P36" s="3">
        <f>IF('Guide Spacing'!P$5&gt;=$G36,0,(($G36-5)*$D36)+((($G36-5)*(($G36-5)-1)*(2*(($K36-$F36)-($G36*$D36))/($G36*($G36-1))))/2))</f>
        <v>28.166666666666664</v>
      </c>
      <c r="Q36" s="3">
        <f>IF('Guide Spacing'!Q$5&gt;=$G36,0,(($G36-6)*$D36)+((($G36-6)*(($G36-6)-1)*(2*(($K36-$F36)-($G36*$D36))/($G36*($G36-1))))/2))</f>
        <v>21.4</v>
      </c>
      <c r="R36" s="3">
        <f>IF('Guide Spacing'!R$5&gt;=$G36,0,(($G36-7)*$D36)+((($G36-7)*(($G36-7)-1)*(2*(($K36-$F36)-($G36*$D36))/($G36*($G36-1))))/2))</f>
        <v>15.2</v>
      </c>
      <c r="S36" s="3">
        <f>IF('Guide Spacing'!S$5&gt;=$G36,0,(($G36-8)*$D36)+((($G36-8)*(($G36-8)-1)*(2*(($K36-$F36)-($G36*$D36))/($G36*($G36-1))))/2))</f>
        <v>9.566666666666666</v>
      </c>
      <c r="T36" s="3">
        <f>IF('Guide Spacing'!T$5&gt;=$G36,0,(($G36-9)*$D36)+((($G36-9)*(($G36-9)-1)*(2*(($K36-$F36)-($G36*$D36))/($G36*($G36-1))))/2))</f>
        <v>4.5</v>
      </c>
      <c r="U36" s="3">
        <f>IF('Guide Spacing'!U$5&gt;=$G36,0,(($G36-10)*$D36)+((($G36-10)*(($G36-10)-1)*(2*(($K36-$F36)-($G36*$D36))/($G36*($G36-1))))/2))</f>
        <v>0</v>
      </c>
    </row>
    <row r="37" spans="1:21" ht="12.75">
      <c r="A37" s="1">
        <f t="shared" si="5"/>
        <v>8.75</v>
      </c>
      <c r="B37" s="2">
        <v>105</v>
      </c>
      <c r="C37" s="17">
        <v>3</v>
      </c>
      <c r="D37" s="2">
        <v>4.5</v>
      </c>
      <c r="E37" s="2">
        <v>30</v>
      </c>
      <c r="F37" s="18">
        <v>1.5</v>
      </c>
      <c r="G37" s="15">
        <v>10</v>
      </c>
      <c r="H37" s="54">
        <f t="shared" si="6"/>
        <v>10.5</v>
      </c>
      <c r="I37" s="50">
        <f t="shared" si="7"/>
        <v>70</v>
      </c>
      <c r="J37" s="50">
        <f t="shared" si="8"/>
        <v>35</v>
      </c>
      <c r="K37" s="36">
        <f t="shared" si="9"/>
        <v>75</v>
      </c>
      <c r="L37" s="3">
        <f>IF('Guide Spacing'!L$5&gt;=$G37,0,(($G37-1)*$D37)+((($G37-1)*(($G37-1)-1)*(2*(($K37-$F37)-($G37*$D37))/($G37*($G37-1))))/2))</f>
        <v>63.3</v>
      </c>
      <c r="M37" s="3">
        <f>IF('Guide Spacing'!M$5&gt;=$G37,0,(($G37-2)*$D37)+((($G37-2)*(($G37-2)-1)*(2*(($K37-$F37)-($G37*$D37))/($G37*($G37-1))))/2))</f>
        <v>53.733333333333334</v>
      </c>
      <c r="N37" s="3">
        <f>IF('Guide Spacing'!N$5&gt;=$G37,0,(($G37-3)*$D37)+((($G37-3)*(($G37-3)-1)*(2*(($K37-$F37)-($G37*$D37))/($G37*($G37-1))))/2))</f>
        <v>44.8</v>
      </c>
      <c r="O37" s="3">
        <f>IF('Guide Spacing'!O$5&gt;=$G37,0,(($G37-4)*$D37)+((($G37-4)*(($G37-4)-1)*(2*(($K37-$F37)-($G37*$D37))/($G37*($G37-1))))/2))</f>
        <v>36.5</v>
      </c>
      <c r="P37" s="3">
        <f>IF('Guide Spacing'!P$5&gt;=$G37,0,(($G37-5)*$D37)+((($G37-5)*(($G37-5)-1)*(2*(($K37-$F37)-($G37*$D37))/($G37*($G37-1))))/2))</f>
        <v>28.833333333333332</v>
      </c>
      <c r="Q37" s="3">
        <f>IF('Guide Spacing'!Q$5&gt;=$G37,0,(($G37-6)*$D37)+((($G37-6)*(($G37-6)-1)*(2*(($K37-$F37)-($G37*$D37))/($G37*($G37-1))))/2))</f>
        <v>21.8</v>
      </c>
      <c r="R37" s="3">
        <f>IF('Guide Spacing'!R$5&gt;=$G37,0,(($G37-7)*$D37)+((($G37-7)*(($G37-7)-1)*(2*(($K37-$F37)-($G37*$D37))/($G37*($G37-1))))/2))</f>
        <v>15.4</v>
      </c>
      <c r="S37" s="3">
        <f>IF('Guide Spacing'!S$5&gt;=$G37,0,(($G37-8)*$D37)+((($G37-8)*(($G37-8)-1)*(2*(($K37-$F37)-($G37*$D37))/($G37*($G37-1))))/2))</f>
        <v>9.633333333333333</v>
      </c>
      <c r="T37" s="3">
        <f>IF('Guide Spacing'!T$5&gt;=$G37,0,(($G37-9)*$D37)+((($G37-9)*(($G37-9)-1)*(2*(($K37-$F37)-($G37*$D37))/($G37*($G37-1))))/2))</f>
        <v>4.5</v>
      </c>
      <c r="U37" s="3">
        <f>IF('Guide Spacing'!U$5&gt;=$G37,0,(($G37-10)*$D37)+((($G37-10)*(($G37-10)-1)*(2*(($K37-$F37)-($G37*$D37))/($G37*($G37-1))))/2))</f>
        <v>0</v>
      </c>
    </row>
    <row r="38" spans="1:21" ht="12.75">
      <c r="A38" s="1">
        <f t="shared" si="5"/>
        <v>9</v>
      </c>
      <c r="B38" s="2">
        <v>108</v>
      </c>
      <c r="C38" s="17">
        <v>3</v>
      </c>
      <c r="D38" s="2">
        <v>4.5</v>
      </c>
      <c r="E38" s="2">
        <v>30</v>
      </c>
      <c r="F38" s="18">
        <v>1.5</v>
      </c>
      <c r="G38" s="15">
        <v>10</v>
      </c>
      <c r="H38" s="54">
        <f t="shared" si="6"/>
        <v>10.8</v>
      </c>
      <c r="I38" s="50">
        <f t="shared" si="7"/>
        <v>72</v>
      </c>
      <c r="J38" s="50">
        <f t="shared" si="8"/>
        <v>36</v>
      </c>
      <c r="K38" s="36">
        <f t="shared" si="9"/>
        <v>78</v>
      </c>
      <c r="L38" s="3">
        <f>IF('Guide Spacing'!L$5&gt;=$G38,0,(($G38-1)*$D38)+((($G38-1)*(($G38-1)-1)*(2*(($K38-$F38)-($G38*$D38))/($G38*($G38-1))))/2))</f>
        <v>65.7</v>
      </c>
      <c r="M38" s="3">
        <f>IF('Guide Spacing'!M$5&gt;=$G38,0,(($G38-2)*$D38)+((($G38-2)*(($G38-2)-1)*(2*(($K38-$F38)-($G38*$D38))/($G38*($G38-1))))/2))</f>
        <v>55.599999999999994</v>
      </c>
      <c r="N38" s="3">
        <f>IF('Guide Spacing'!N$5&gt;=$G38,0,(($G38-3)*$D38)+((($G38-3)*(($G38-3)-1)*(2*(($K38-$F38)-($G38*$D38))/($G38*($G38-1))))/2))</f>
        <v>46.2</v>
      </c>
      <c r="O38" s="3">
        <f>IF('Guide Spacing'!O$5&gt;=$G38,0,(($G38-4)*$D38)+((($G38-4)*(($G38-4)-1)*(2*(($K38-$F38)-($G38*$D38))/($G38*($G38-1))))/2))</f>
        <v>37.5</v>
      </c>
      <c r="P38" s="3">
        <f>IF('Guide Spacing'!P$5&gt;=$G38,0,(($G38-5)*$D38)+((($G38-5)*(($G38-5)-1)*(2*(($K38-$F38)-($G38*$D38))/($G38*($G38-1))))/2))</f>
        <v>29.5</v>
      </c>
      <c r="Q38" s="3">
        <f>IF('Guide Spacing'!Q$5&gt;=$G38,0,(($G38-6)*$D38)+((($G38-6)*(($G38-6)-1)*(2*(($K38-$F38)-($G38*$D38))/($G38*($G38-1))))/2))</f>
        <v>22.2</v>
      </c>
      <c r="R38" s="3">
        <f>IF('Guide Spacing'!R$5&gt;=$G38,0,(($G38-7)*$D38)+((($G38-7)*(($G38-7)-1)*(2*(($K38-$F38)-($G38*$D38))/($G38*($G38-1))))/2))</f>
        <v>15.6</v>
      </c>
      <c r="S38" s="3">
        <f>IF('Guide Spacing'!S$5&gt;=$G38,0,(($G38-8)*$D38)+((($G38-8)*(($G38-8)-1)*(2*(($K38-$F38)-($G38*$D38))/($G38*($G38-1))))/2))</f>
        <v>9.7</v>
      </c>
      <c r="T38" s="3">
        <f>IF('Guide Spacing'!T$5&gt;=$G38,0,(($G38-9)*$D38)+((($G38-9)*(($G38-9)-1)*(2*(($K38-$F38)-($G38*$D38))/($G38*($G38-1))))/2))</f>
        <v>4.5</v>
      </c>
      <c r="U38" s="3">
        <f>IF('Guide Spacing'!U$5&gt;=$G38,0,(($G38-10)*$D38)+((($G38-10)*(($G38-10)-1)*(2*(($K38-$F38)-($G38*$D38))/($G38*($G38-1))))/2))</f>
        <v>0</v>
      </c>
    </row>
    <row r="39" spans="6:10" s="3" customFormat="1" ht="12.75">
      <c r="F39" s="12"/>
      <c r="G39" s="12"/>
      <c r="H39" s="56"/>
      <c r="I39" s="51"/>
      <c r="J39" s="51"/>
    </row>
    <row r="40" spans="11:21" ht="12.75">
      <c r="K40" s="19" t="s">
        <v>6</v>
      </c>
      <c r="L40" s="20"/>
      <c r="M40" s="20"/>
      <c r="N40" s="20"/>
      <c r="O40" s="20"/>
      <c r="P40" s="20"/>
      <c r="Q40" s="20"/>
      <c r="R40" s="20"/>
      <c r="S40" s="20"/>
      <c r="T40" s="20"/>
      <c r="U40" s="21"/>
    </row>
    <row r="41" spans="1:21" ht="38.25">
      <c r="A41" s="63" t="s">
        <v>44</v>
      </c>
      <c r="B41" s="64"/>
      <c r="C41" s="64"/>
      <c r="D41" s="64"/>
      <c r="E41" s="64"/>
      <c r="F41" s="64"/>
      <c r="G41" s="64"/>
      <c r="H41" s="65"/>
      <c r="J41" s="47" t="s">
        <v>4</v>
      </c>
      <c r="K41" s="44" t="s">
        <v>3</v>
      </c>
      <c r="L41" s="45" t="s">
        <v>14</v>
      </c>
      <c r="M41" s="45" t="s">
        <v>15</v>
      </c>
      <c r="N41" s="45" t="s">
        <v>16</v>
      </c>
      <c r="O41" s="45" t="s">
        <v>17</v>
      </c>
      <c r="P41" s="45" t="s">
        <v>18</v>
      </c>
      <c r="Q41" s="45" t="s">
        <v>19</v>
      </c>
      <c r="R41" s="45" t="s">
        <v>20</v>
      </c>
      <c r="S41" s="45" t="s">
        <v>21</v>
      </c>
      <c r="T41" s="45" t="s">
        <v>22</v>
      </c>
      <c r="U41" s="46" t="s">
        <v>23</v>
      </c>
    </row>
    <row r="42" spans="1:28" ht="12.75">
      <c r="A42" s="27" t="s">
        <v>13</v>
      </c>
      <c r="B42" s="28"/>
      <c r="C42" s="28"/>
      <c r="D42" s="29"/>
      <c r="E42" s="29"/>
      <c r="F42" s="30"/>
      <c r="G42" s="29"/>
      <c r="H42" s="57"/>
      <c r="I42" s="52"/>
      <c r="J42" s="52">
        <v>6</v>
      </c>
      <c r="K42" s="13" t="s">
        <v>9</v>
      </c>
      <c r="L42" s="11">
        <v>1</v>
      </c>
      <c r="M42" s="14" t="s">
        <v>8</v>
      </c>
      <c r="N42" s="14" t="s">
        <v>8</v>
      </c>
      <c r="O42" s="14" t="s">
        <v>8</v>
      </c>
      <c r="P42" s="14" t="s">
        <v>7</v>
      </c>
      <c r="Q42" s="1"/>
      <c r="R42" s="1"/>
      <c r="U42" s="13"/>
      <c r="W42" s="13"/>
      <c r="X42" s="11"/>
      <c r="Y42" s="14"/>
      <c r="Z42" s="14"/>
      <c r="AA42" s="14"/>
      <c r="AB42" s="14"/>
    </row>
    <row r="43" spans="1:29" ht="12.75">
      <c r="A43" s="31" t="s">
        <v>0</v>
      </c>
      <c r="B43" s="28"/>
      <c r="C43" s="28"/>
      <c r="D43" s="29"/>
      <c r="E43" s="29"/>
      <c r="F43" s="30"/>
      <c r="G43" s="29"/>
      <c r="H43" s="57"/>
      <c r="I43" s="52"/>
      <c r="J43" s="52">
        <v>7</v>
      </c>
      <c r="K43" s="13" t="s">
        <v>9</v>
      </c>
      <c r="L43" s="13">
        <v>2</v>
      </c>
      <c r="M43" s="11">
        <v>1</v>
      </c>
      <c r="N43" s="14" t="s">
        <v>8</v>
      </c>
      <c r="O43" s="14" t="s">
        <v>8</v>
      </c>
      <c r="P43" s="14" t="s">
        <v>8</v>
      </c>
      <c r="Q43" s="14" t="s">
        <v>7</v>
      </c>
      <c r="R43" s="1"/>
      <c r="U43" s="13"/>
      <c r="W43" s="13"/>
      <c r="X43" s="13"/>
      <c r="Y43" s="11"/>
      <c r="Z43" s="14"/>
      <c r="AA43" s="14"/>
      <c r="AB43" s="14"/>
      <c r="AC43" s="14"/>
    </row>
    <row r="44" spans="1:30" ht="12.75">
      <c r="A44" s="31" t="s">
        <v>26</v>
      </c>
      <c r="B44" s="28"/>
      <c r="C44" s="28"/>
      <c r="D44" s="29"/>
      <c r="E44" s="29"/>
      <c r="F44" s="30"/>
      <c r="G44" s="29"/>
      <c r="H44" s="57"/>
      <c r="I44" s="52"/>
      <c r="J44" s="52">
        <v>8</v>
      </c>
      <c r="K44" s="11" t="s">
        <v>9</v>
      </c>
      <c r="L44" s="11">
        <v>2</v>
      </c>
      <c r="M44" s="11">
        <v>1</v>
      </c>
      <c r="N44" s="11">
        <v>1</v>
      </c>
      <c r="O44" s="14" t="s">
        <v>8</v>
      </c>
      <c r="P44" s="14" t="s">
        <v>8</v>
      </c>
      <c r="Q44" s="14" t="s">
        <v>8</v>
      </c>
      <c r="R44" s="14" t="s">
        <v>7</v>
      </c>
      <c r="U44" s="11"/>
      <c r="W44" s="11"/>
      <c r="X44" s="11"/>
      <c r="Y44" s="11"/>
      <c r="Z44" s="11"/>
      <c r="AA44" s="14"/>
      <c r="AB44" s="14"/>
      <c r="AC44" s="14"/>
      <c r="AD44" s="14"/>
    </row>
    <row r="45" spans="1:31" ht="12.75">
      <c r="A45" s="31" t="s">
        <v>1</v>
      </c>
      <c r="B45" s="28"/>
      <c r="C45" s="28"/>
      <c r="D45" s="29"/>
      <c r="E45" s="29"/>
      <c r="F45" s="30"/>
      <c r="G45" s="29"/>
      <c r="H45" s="57"/>
      <c r="I45" s="52"/>
      <c r="J45" s="52">
        <v>9</v>
      </c>
      <c r="K45" s="11" t="s">
        <v>10</v>
      </c>
      <c r="L45" s="11">
        <v>3</v>
      </c>
      <c r="M45" s="11">
        <v>2</v>
      </c>
      <c r="N45" s="11">
        <v>1</v>
      </c>
      <c r="O45" s="11">
        <v>1</v>
      </c>
      <c r="P45" s="14" t="s">
        <v>8</v>
      </c>
      <c r="Q45" s="14" t="s">
        <v>8</v>
      </c>
      <c r="R45" s="14" t="s">
        <v>8</v>
      </c>
      <c r="S45" s="14" t="s">
        <v>7</v>
      </c>
      <c r="U45" s="11"/>
      <c r="W45" s="11"/>
      <c r="X45" s="11"/>
      <c r="Y45" s="11"/>
      <c r="Z45" s="11"/>
      <c r="AA45" s="11"/>
      <c r="AB45" s="14"/>
      <c r="AC45" s="14"/>
      <c r="AD45" s="14"/>
      <c r="AE45" s="14"/>
    </row>
    <row r="46" spans="1:32" ht="12.75">
      <c r="A46" s="32" t="s">
        <v>2</v>
      </c>
      <c r="B46" s="33"/>
      <c r="C46" s="33"/>
      <c r="D46" s="34"/>
      <c r="E46" s="34"/>
      <c r="F46" s="35"/>
      <c r="G46" s="34"/>
      <c r="H46" s="58"/>
      <c r="I46" s="52"/>
      <c r="J46" s="52">
        <v>10</v>
      </c>
      <c r="K46" s="11" t="s">
        <v>11</v>
      </c>
      <c r="L46" s="11">
        <v>3</v>
      </c>
      <c r="M46" s="11">
        <v>2</v>
      </c>
      <c r="N46" s="11">
        <v>2</v>
      </c>
      <c r="O46" s="11">
        <v>1</v>
      </c>
      <c r="P46" s="11">
        <v>1</v>
      </c>
      <c r="Q46" s="14" t="s">
        <v>8</v>
      </c>
      <c r="R46" s="14" t="s">
        <v>8</v>
      </c>
      <c r="S46" s="14" t="s">
        <v>8</v>
      </c>
      <c r="T46" s="14" t="s">
        <v>7</v>
      </c>
      <c r="U46" s="11"/>
      <c r="W46" s="11"/>
      <c r="X46" s="11"/>
      <c r="Y46" s="11"/>
      <c r="Z46" s="11"/>
      <c r="AA46" s="11"/>
      <c r="AB46" s="11"/>
      <c r="AC46" s="14"/>
      <c r="AD46" s="14"/>
      <c r="AE46" s="14"/>
      <c r="AF46" s="14"/>
    </row>
    <row r="48" ht="12.75">
      <c r="A48" s="8" t="s">
        <v>42</v>
      </c>
    </row>
    <row r="49" spans="1:3" ht="12.75">
      <c r="A49" s="8" t="s">
        <v>43</v>
      </c>
      <c r="C49" s="5"/>
    </row>
    <row r="50" spans="3:5" ht="12.75">
      <c r="C50" s="8"/>
      <c r="E50" s="8"/>
    </row>
    <row r="51" ht="12.75">
      <c r="C51" s="6"/>
    </row>
    <row r="52" ht="12.75">
      <c r="C52" s="6"/>
    </row>
    <row r="53" ht="12.75">
      <c r="C53" s="6"/>
    </row>
    <row r="54" ht="12.75">
      <c r="C54" s="6"/>
    </row>
    <row r="55" spans="2:3" ht="12.75">
      <c r="B55" s="7"/>
      <c r="C55" s="7"/>
    </row>
    <row r="56" spans="2:3" ht="12.75">
      <c r="B56" s="7"/>
      <c r="C56" s="7"/>
    </row>
  </sheetData>
  <mergeCells count="1">
    <mergeCell ref="A41:H41"/>
  </mergeCells>
  <printOptions horizontalCentered="1"/>
  <pageMargins left="0" right="0" top="0.5" bottom="0.5" header="0.5" footer="0.5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4"/>
  <sheetViews>
    <sheetView workbookViewId="0" topLeftCell="A1">
      <selection activeCell="A4" sqref="A4:IV4"/>
    </sheetView>
  </sheetViews>
  <sheetFormatPr defaultColWidth="9.140625" defaultRowHeight="12.75"/>
  <cols>
    <col min="1" max="1" width="7.28125" style="0" customWidth="1"/>
    <col min="2" max="2" width="7.57421875" style="0" bestFit="1" customWidth="1"/>
    <col min="3" max="3" width="6.7109375" style="0" bestFit="1" customWidth="1"/>
    <col min="4" max="4" width="5.57421875" style="0" bestFit="1" customWidth="1"/>
    <col min="5" max="5" width="7.140625" style="0" bestFit="1" customWidth="1"/>
    <col min="6" max="6" width="6.421875" style="0" customWidth="1"/>
    <col min="7" max="7" width="7.421875" style="0" bestFit="1" customWidth="1"/>
    <col min="8" max="8" width="7.57421875" style="0" bestFit="1" customWidth="1"/>
    <col min="9" max="10" width="6.7109375" style="0" bestFit="1" customWidth="1"/>
    <col min="11" max="21" width="5.7109375" style="0" customWidth="1"/>
  </cols>
  <sheetData>
    <row r="2" spans="2:21" s="1" customFormat="1" ht="12.75">
      <c r="B2" s="5"/>
      <c r="C2" s="5"/>
      <c r="F2" s="3"/>
      <c r="H2" s="3"/>
      <c r="K2" s="19" t="s">
        <v>5</v>
      </c>
      <c r="L2" s="20"/>
      <c r="M2" s="20"/>
      <c r="N2" s="20"/>
      <c r="O2" s="20"/>
      <c r="P2" s="20"/>
      <c r="Q2" s="20"/>
      <c r="R2" s="20"/>
      <c r="S2" s="20"/>
      <c r="T2" s="20"/>
      <c r="U2" s="21"/>
    </row>
    <row r="3" spans="1:21" s="16" customFormat="1" ht="51">
      <c r="A3" s="47" t="s">
        <v>33</v>
      </c>
      <c r="B3" s="47" t="s">
        <v>32</v>
      </c>
      <c r="C3" s="47" t="s">
        <v>27</v>
      </c>
      <c r="D3" s="47" t="s">
        <v>24</v>
      </c>
      <c r="E3" s="47" t="s">
        <v>25</v>
      </c>
      <c r="F3" s="48" t="s">
        <v>34</v>
      </c>
      <c r="G3" s="47" t="s">
        <v>4</v>
      </c>
      <c r="H3" s="48" t="s">
        <v>30</v>
      </c>
      <c r="I3" s="47" t="s">
        <v>28</v>
      </c>
      <c r="J3" s="47" t="s">
        <v>29</v>
      </c>
      <c r="K3" s="41" t="s">
        <v>3</v>
      </c>
      <c r="L3" s="42">
        <v>1</v>
      </c>
      <c r="M3" s="42">
        <v>2</v>
      </c>
      <c r="N3" s="42">
        <v>3</v>
      </c>
      <c r="O3" s="42">
        <v>4</v>
      </c>
      <c r="P3" s="42">
        <v>5</v>
      </c>
      <c r="Q3" s="42">
        <v>6</v>
      </c>
      <c r="R3" s="42">
        <v>7</v>
      </c>
      <c r="S3" s="42">
        <v>8</v>
      </c>
      <c r="T3" s="42">
        <v>9</v>
      </c>
      <c r="U3" s="43">
        <v>10</v>
      </c>
    </row>
    <row r="4" spans="1:10" s="3" customFormat="1" ht="12.75">
      <c r="A4" s="26" t="s">
        <v>31</v>
      </c>
      <c r="F4" s="12"/>
      <c r="G4" s="12"/>
      <c r="H4" s="12"/>
      <c r="I4" s="30"/>
      <c r="J4" s="30"/>
    </row>
    <row r="5" spans="1:21" s="3" customFormat="1" ht="12.75">
      <c r="A5" s="1">
        <f>B5/12</f>
        <v>7.083333333333333</v>
      </c>
      <c r="B5" s="23">
        <v>85</v>
      </c>
      <c r="C5">
        <v>2</v>
      </c>
      <c r="D5" s="23">
        <f>MIN(K5:U5)</f>
        <v>4</v>
      </c>
      <c r="E5" s="23">
        <f>B5-K5</f>
        <v>29.5</v>
      </c>
      <c r="F5"/>
      <c r="G5">
        <f>COUNT(K5:V5)</f>
        <v>8</v>
      </c>
      <c r="H5" s="22">
        <f>B5/G5</f>
        <v>10.625</v>
      </c>
      <c r="I5" s="40">
        <f>B5-(B5/C5)</f>
        <v>42.5</v>
      </c>
      <c r="J5" s="40">
        <f>IF(I5-(B5/C5)&gt;0,I5-(B5/C5),0)</f>
        <v>0</v>
      </c>
      <c r="K5" s="37">
        <v>55.5</v>
      </c>
      <c r="L5" s="24">
        <v>45.5</v>
      </c>
      <c r="M5" s="23">
        <v>36.5</v>
      </c>
      <c r="N5" s="23">
        <v>28.5</v>
      </c>
      <c r="O5" s="23">
        <v>21.5</v>
      </c>
      <c r="P5" s="23">
        <v>15</v>
      </c>
      <c r="Q5" s="23">
        <v>9</v>
      </c>
      <c r="R5" s="23">
        <v>4</v>
      </c>
      <c r="S5" s="23"/>
      <c r="T5" s="23"/>
      <c r="U5" s="23"/>
    </row>
    <row r="6" spans="1:21" s="3" customFormat="1" ht="12.75">
      <c r="A6" s="1">
        <f>B6/12</f>
        <v>7.5</v>
      </c>
      <c r="B6" s="23">
        <v>90</v>
      </c>
      <c r="C6">
        <v>2</v>
      </c>
      <c r="D6" s="23">
        <f>MIN(K6:U6)</f>
        <v>4</v>
      </c>
      <c r="E6" s="23">
        <f>B6-K6</f>
        <v>31.25</v>
      </c>
      <c r="F6"/>
      <c r="G6">
        <f>COUNT(K6:V6)</f>
        <v>8</v>
      </c>
      <c r="H6" s="22">
        <f>B6/G6</f>
        <v>11.25</v>
      </c>
      <c r="I6" s="40">
        <f>B6-(B6/C6)</f>
        <v>45</v>
      </c>
      <c r="J6" s="40">
        <f>IF(I6-(B6/C6)&gt;0,I6-(B6/C6),0)</f>
        <v>0</v>
      </c>
      <c r="K6" s="37">
        <v>58.75</v>
      </c>
      <c r="L6" s="24">
        <v>47.25</v>
      </c>
      <c r="M6" s="23">
        <v>37.75</v>
      </c>
      <c r="N6" s="23">
        <v>29.25</v>
      </c>
      <c r="O6" s="23">
        <v>21.75</v>
      </c>
      <c r="P6" s="23">
        <v>15</v>
      </c>
      <c r="Q6" s="23">
        <v>9</v>
      </c>
      <c r="R6" s="23">
        <v>4</v>
      </c>
      <c r="S6" s="23"/>
      <c r="T6" s="23"/>
      <c r="U6" s="23"/>
    </row>
    <row r="7" spans="1:21" s="3" customFormat="1" ht="12.75">
      <c r="A7" s="1">
        <f>B7/12</f>
        <v>8</v>
      </c>
      <c r="B7" s="23">
        <v>96</v>
      </c>
      <c r="C7">
        <v>2</v>
      </c>
      <c r="D7" s="23">
        <f>MIN(K7:U7)</f>
        <v>4.3125</v>
      </c>
      <c r="E7" s="23">
        <f>B7-K7</f>
        <v>29.5</v>
      </c>
      <c r="F7"/>
      <c r="G7">
        <f>COUNT(K7:V7)</f>
        <v>9</v>
      </c>
      <c r="H7" s="22">
        <f>B7/G7</f>
        <v>10.666666666666666</v>
      </c>
      <c r="I7" s="40">
        <f>B7-(B7/C7)</f>
        <v>48</v>
      </c>
      <c r="J7" s="40">
        <f>IF(I7-(B7/C7)&gt;0,I7-(B7/C7),0)</f>
        <v>0</v>
      </c>
      <c r="K7" s="37">
        <v>66.5</v>
      </c>
      <c r="L7" s="23">
        <v>57.125</v>
      </c>
      <c r="M7" s="25">
        <v>47.6875</v>
      </c>
      <c r="N7" s="23">
        <v>38.6875</v>
      </c>
      <c r="O7" s="23">
        <v>30.4375</v>
      </c>
      <c r="P7" s="23">
        <v>22.375</v>
      </c>
      <c r="Q7" s="23">
        <v>15.4375</v>
      </c>
      <c r="R7" s="23">
        <v>9.5625</v>
      </c>
      <c r="S7" s="23">
        <v>4.3125</v>
      </c>
      <c r="T7" s="23"/>
      <c r="U7" s="23"/>
    </row>
    <row r="8" spans="1:21" s="3" customFormat="1" ht="12.75">
      <c r="A8" s="1">
        <f>B8/12</f>
        <v>8.5</v>
      </c>
      <c r="B8" s="23">
        <v>102</v>
      </c>
      <c r="C8">
        <v>2</v>
      </c>
      <c r="D8" s="23">
        <f>MIN(K8:U8)</f>
        <v>4.875</v>
      </c>
      <c r="E8" s="23">
        <f>B8-K8</f>
        <v>31.5</v>
      </c>
      <c r="F8"/>
      <c r="G8">
        <f>COUNT(K8:V8)</f>
        <v>9</v>
      </c>
      <c r="H8" s="22">
        <f>B8/G8</f>
        <v>11.333333333333334</v>
      </c>
      <c r="I8" s="40">
        <f>B8-(B8/C8)</f>
        <v>51</v>
      </c>
      <c r="J8" s="40">
        <f>IF(I8-(B8/C8)&gt;0,I8-(B8/C8),0)</f>
        <v>0</v>
      </c>
      <c r="K8" s="37">
        <v>70.5</v>
      </c>
      <c r="L8" s="23">
        <v>60.25</v>
      </c>
      <c r="M8" s="25">
        <v>51.75</v>
      </c>
      <c r="N8" s="23">
        <v>41.5</v>
      </c>
      <c r="O8" s="23">
        <v>33.125</v>
      </c>
      <c r="P8" s="23">
        <v>25.125</v>
      </c>
      <c r="Q8" s="23">
        <v>17.375</v>
      </c>
      <c r="R8" s="23">
        <v>10.375</v>
      </c>
      <c r="S8" s="23">
        <v>4.875</v>
      </c>
      <c r="T8" s="23"/>
      <c r="U8" s="23"/>
    </row>
    <row r="9" spans="1:21" s="3" customFormat="1" ht="12.75">
      <c r="A9" s="1">
        <f>B9/12</f>
        <v>9</v>
      </c>
      <c r="B9" s="23">
        <v>108</v>
      </c>
      <c r="C9">
        <v>2</v>
      </c>
      <c r="D9" s="23">
        <f>MIN(K9:U9)</f>
        <v>4</v>
      </c>
      <c r="E9" s="23">
        <f>B9-K9</f>
        <v>30</v>
      </c>
      <c r="F9"/>
      <c r="G9">
        <f>COUNT(K9:V9)</f>
        <v>10</v>
      </c>
      <c r="H9" s="22">
        <f>B9/G9</f>
        <v>10.8</v>
      </c>
      <c r="I9" s="40">
        <f>B9-(B9/C9)</f>
        <v>54</v>
      </c>
      <c r="J9" s="40">
        <f>IF(I9-(B9/C9)&gt;0,I9-(B9/C9),0)</f>
        <v>0</v>
      </c>
      <c r="K9" s="37">
        <v>78</v>
      </c>
      <c r="L9" s="23">
        <v>67.25</v>
      </c>
      <c r="M9" s="24">
        <v>56.75</v>
      </c>
      <c r="N9" s="23">
        <v>46.625</v>
      </c>
      <c r="O9" s="23">
        <v>37.5</v>
      </c>
      <c r="P9" s="23">
        <v>29.5</v>
      </c>
      <c r="Q9" s="23">
        <v>22</v>
      </c>
      <c r="R9" s="23">
        <v>15</v>
      </c>
      <c r="S9" s="23">
        <v>9</v>
      </c>
      <c r="T9" s="23">
        <v>4</v>
      </c>
      <c r="U9" s="23"/>
    </row>
    <row r="10" spans="1:21" s="3" customFormat="1" ht="12.75">
      <c r="A10" s="1"/>
      <c r="B10" s="23"/>
      <c r="C10"/>
      <c r="D10" s="23"/>
      <c r="E10" s="23"/>
      <c r="F10"/>
      <c r="G10"/>
      <c r="H10" s="22"/>
      <c r="I10" s="40"/>
      <c r="J10" s="40"/>
      <c r="K10" s="37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s="3" customFormat="1" ht="12.75">
      <c r="A11" s="1">
        <f>B11/12</f>
        <v>7.5</v>
      </c>
      <c r="B11" s="23">
        <v>90</v>
      </c>
      <c r="C11">
        <v>3</v>
      </c>
      <c r="D11" s="23">
        <f>MIN(K11:U11)</f>
        <v>4.375</v>
      </c>
      <c r="E11" s="23">
        <f>B11-K11</f>
        <v>29.875</v>
      </c>
      <c r="F11"/>
      <c r="G11">
        <f>COUNT(K11:V11)</f>
        <v>9</v>
      </c>
      <c r="H11" s="22">
        <f>B11/G11</f>
        <v>10</v>
      </c>
      <c r="I11" s="40">
        <f>B11-(B11/C11)</f>
        <v>60</v>
      </c>
      <c r="J11" s="40">
        <f>IF(I11-(B11/C11)&gt;0,I11-(B11/C11),0)</f>
        <v>30</v>
      </c>
      <c r="K11" s="38">
        <v>60.125</v>
      </c>
      <c r="L11" s="23">
        <v>52.9375</v>
      </c>
      <c r="M11" s="23">
        <v>45</v>
      </c>
      <c r="N11" s="23">
        <v>36.25</v>
      </c>
      <c r="O11" s="25">
        <v>28.3125</v>
      </c>
      <c r="P11" s="23">
        <v>20.75</v>
      </c>
      <c r="Q11" s="23">
        <v>14.1875</v>
      </c>
      <c r="R11" s="23">
        <v>8.8125</v>
      </c>
      <c r="S11" s="23">
        <v>4.375</v>
      </c>
      <c r="T11" s="23"/>
      <c r="U11" s="23"/>
    </row>
    <row r="12" spans="1:21" s="3" customFormat="1" ht="12.75">
      <c r="A12" s="1">
        <f>B12/12</f>
        <v>8</v>
      </c>
      <c r="B12" s="23">
        <v>96</v>
      </c>
      <c r="C12">
        <v>3</v>
      </c>
      <c r="D12" s="23">
        <f>MIN(K12:U12)</f>
        <v>4.3125</v>
      </c>
      <c r="E12" s="23">
        <f>B12-K12</f>
        <v>31.75</v>
      </c>
      <c r="F12"/>
      <c r="G12">
        <f>COUNT(K12:V12)</f>
        <v>9</v>
      </c>
      <c r="H12" s="22">
        <f>B12/G12</f>
        <v>10.666666666666666</v>
      </c>
      <c r="I12" s="40">
        <f>B12-(B12/C12)</f>
        <v>64</v>
      </c>
      <c r="J12" s="40">
        <f>IF(I12-(B12/C12)&gt;0,I12-(B12/C12),0)</f>
        <v>32</v>
      </c>
      <c r="K12" s="38">
        <v>64.25</v>
      </c>
      <c r="L12" s="23">
        <v>57.125</v>
      </c>
      <c r="M12" s="23">
        <v>47.6875</v>
      </c>
      <c r="N12" s="23">
        <v>38.6875</v>
      </c>
      <c r="O12" s="25">
        <v>30.4375</v>
      </c>
      <c r="P12" s="23">
        <v>22.5</v>
      </c>
      <c r="Q12" s="23">
        <v>15.375</v>
      </c>
      <c r="R12" s="23">
        <v>9.5</v>
      </c>
      <c r="S12" s="23">
        <v>4.3125</v>
      </c>
      <c r="T12" s="23"/>
      <c r="U12" s="23"/>
    </row>
    <row r="13" spans="1:21" s="3" customFormat="1" ht="12.75">
      <c r="A13" s="1">
        <f>B13/12</f>
        <v>8.5</v>
      </c>
      <c r="B13" s="23">
        <v>102</v>
      </c>
      <c r="C13">
        <v>3</v>
      </c>
      <c r="D13" s="23">
        <f>MIN(K13:U13)</f>
        <v>4.5</v>
      </c>
      <c r="E13" s="23">
        <f>B13-K13</f>
        <v>30.5</v>
      </c>
      <c r="F13"/>
      <c r="G13">
        <f>COUNT(K13:V13)</f>
        <v>9</v>
      </c>
      <c r="H13" s="22">
        <f>B13/G13</f>
        <v>11.333333333333334</v>
      </c>
      <c r="I13" s="40">
        <f>B13-(B13/C13)</f>
        <v>68</v>
      </c>
      <c r="J13" s="40">
        <f>IF(I13-(B13/C13)&gt;0,I13-(B13/C13),0)</f>
        <v>34</v>
      </c>
      <c r="K13" s="39">
        <v>71.5</v>
      </c>
      <c r="L13" s="23">
        <v>61.125</v>
      </c>
      <c r="M13" s="23">
        <v>51.6875</v>
      </c>
      <c r="N13" s="23">
        <v>42.4375</v>
      </c>
      <c r="O13" s="25">
        <v>33.4375</v>
      </c>
      <c r="P13" s="23">
        <v>25.5625</v>
      </c>
      <c r="Q13" s="23">
        <v>17.3125</v>
      </c>
      <c r="R13" s="23">
        <v>10.75</v>
      </c>
      <c r="S13" s="23">
        <v>4.5</v>
      </c>
      <c r="T13" s="23"/>
      <c r="U13" s="23"/>
    </row>
    <row r="14" spans="1:21" s="3" customFormat="1" ht="12.75">
      <c r="A14" s="1">
        <f>B14/12</f>
        <v>9</v>
      </c>
      <c r="B14" s="23">
        <v>108</v>
      </c>
      <c r="C14">
        <v>3</v>
      </c>
      <c r="D14" s="23">
        <f>MIN(K14:U14)</f>
        <v>3.875</v>
      </c>
      <c r="E14" s="23">
        <f>B14-K14</f>
        <v>32.6875</v>
      </c>
      <c r="F14"/>
      <c r="G14">
        <f>COUNT(K14:V14)</f>
        <v>10</v>
      </c>
      <c r="H14" s="22">
        <f>B14/G14</f>
        <v>10.8</v>
      </c>
      <c r="I14" s="40">
        <f>B14-(B14/C14)</f>
        <v>72</v>
      </c>
      <c r="J14" s="40">
        <f>IF(I14-(B14/C14)&gt;0,I14-(B14/C14),0)</f>
        <v>36</v>
      </c>
      <c r="K14" s="39">
        <v>75.3125</v>
      </c>
      <c r="L14" s="23">
        <v>64</v>
      </c>
      <c r="M14" s="23">
        <v>53.5</v>
      </c>
      <c r="N14" s="23">
        <v>43.9375</v>
      </c>
      <c r="O14" s="24">
        <v>36.125</v>
      </c>
      <c r="P14" s="23">
        <v>28.75</v>
      </c>
      <c r="Q14" s="23">
        <v>21.125</v>
      </c>
      <c r="R14" s="23">
        <v>14.875</v>
      </c>
      <c r="S14" s="23">
        <v>8.8125</v>
      </c>
      <c r="T14" s="23">
        <v>3.875</v>
      </c>
      <c r="U14" s="2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Regions Financial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Regions</dc:creator>
  <cp:keywords/>
  <dc:description/>
  <cp:lastModifiedBy>Mary Bolin</cp:lastModifiedBy>
  <cp:lastPrinted>2005-02-16T19:28:40Z</cp:lastPrinted>
  <dcterms:created xsi:type="dcterms:W3CDTF">2004-03-25T16:41:37Z</dcterms:created>
  <dcterms:modified xsi:type="dcterms:W3CDTF">2005-02-19T19:03:32Z</dcterms:modified>
  <cp:category/>
  <cp:version/>
  <cp:contentType/>
  <cp:contentStatus/>
</cp:coreProperties>
</file>